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mc\Downloads\"/>
    </mc:Choice>
  </mc:AlternateContent>
  <xr:revisionPtr revIDLastSave="0" documentId="8_{5E1E2B50-22EE-4909-977F-AEEF71829923}" xr6:coauthVersionLast="47" xr6:coauthVersionMax="47" xr10:uidLastSave="{00000000-0000-0000-0000-000000000000}"/>
  <bookViews>
    <workbookView xWindow="-110" yWindow="-110" windowWidth="19420" windowHeight="12300" firstSheet="4" activeTab="4" xr2:uid="{8729B693-9D54-427D-9CC5-A933F7764DD0}"/>
  </bookViews>
  <sheets>
    <sheet name="Introduction" sheetId="7" r:id="rId1"/>
    <sheet name="General Ledger T3 2023" sheetId="1" r:id="rId2"/>
    <sheet name="General Ledger T1 2024" sheetId="2" r:id="rId3"/>
    <sheet name="General Ledger T2 &amp; T3 2024" sheetId="3" r:id="rId4"/>
    <sheet name="Income &amp; Expenditure" sheetId="5" r:id="rId5"/>
    <sheet name="Term Dates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5" l="1"/>
  <c r="C55" i="5" l="1"/>
  <c r="C54" i="5"/>
  <c r="C53" i="5"/>
  <c r="C52" i="5"/>
  <c r="C51" i="5"/>
  <c r="C50" i="5"/>
  <c r="C49" i="5"/>
  <c r="C48" i="5"/>
  <c r="C42" i="5"/>
  <c r="C41" i="5"/>
  <c r="C40" i="5"/>
  <c r="C39" i="5"/>
  <c r="C38" i="5"/>
  <c r="C37" i="5"/>
  <c r="C36" i="5"/>
  <c r="G61" i="1"/>
  <c r="C29" i="5"/>
  <c r="C28" i="5"/>
  <c r="C27" i="5"/>
  <c r="C26" i="5"/>
  <c r="C25" i="5"/>
  <c r="C24" i="5"/>
  <c r="C30" i="5" l="1"/>
  <c r="C12" i="5"/>
  <c r="C14" i="5"/>
  <c r="C18" i="5"/>
  <c r="C17" i="5"/>
  <c r="C16" i="5"/>
  <c r="C15" i="5"/>
  <c r="C13" i="5"/>
  <c r="R62" i="3"/>
  <c r="S9" i="3" s="1"/>
  <c r="G61" i="3"/>
  <c r="H9" i="3" s="1"/>
  <c r="R61" i="2"/>
  <c r="S9" i="2" s="1"/>
  <c r="G61" i="2"/>
  <c r="H9" i="2" s="1"/>
  <c r="R61" i="1" l="1"/>
  <c r="S9" i="1" s="1"/>
  <c r="C56" i="5"/>
  <c r="H9" i="1"/>
  <c r="R6" i="5"/>
  <c r="C19" i="5"/>
  <c r="R5" i="5"/>
  <c r="R7" i="5" l="1"/>
  <c r="C43" i="5" l="1"/>
</calcChain>
</file>

<file path=xl/sharedStrings.xml><?xml version="1.0" encoding="utf-8"?>
<sst xmlns="http://schemas.openxmlformats.org/spreadsheetml/2006/main" count="195" uniqueCount="73">
  <si>
    <r>
      <rPr>
        <b/>
        <u/>
        <sz val="30"/>
        <color rgb="FF000000"/>
        <rFont val="Calibri"/>
      </rPr>
      <t xml:space="preserve">Arc Clubs Income &amp; Expenditure Ledger
</t>
    </r>
    <r>
      <rPr>
        <sz val="20"/>
        <color rgb="FF000000"/>
        <rFont val="Calibri"/>
      </rPr>
      <t xml:space="preserve">
Submit this document along with a bank statement encompassing </t>
    </r>
    <r>
      <rPr>
        <b/>
        <sz val="20"/>
        <color rgb="FF000000"/>
        <rFont val="Calibri"/>
      </rPr>
      <t>start of T3 last year</t>
    </r>
    <r>
      <rPr>
        <sz val="20"/>
        <color rgb="FF000000"/>
        <rFont val="Calibri"/>
      </rPr>
      <t xml:space="preserve"> - </t>
    </r>
    <r>
      <rPr>
        <b/>
        <sz val="20"/>
        <color rgb="FF000000"/>
        <rFont val="Calibri"/>
      </rPr>
      <t xml:space="preserve">the present day </t>
    </r>
    <r>
      <rPr>
        <sz val="20"/>
        <color rgb="FF000000"/>
        <rFont val="Calibri"/>
      </rPr>
      <t xml:space="preserve">as part of your club's </t>
    </r>
    <r>
      <rPr>
        <u/>
        <sz val="20"/>
        <color rgb="FF000000"/>
        <rFont val="Calibri"/>
      </rPr>
      <t>re-affiliation application</t>
    </r>
    <r>
      <rPr>
        <sz val="20"/>
        <color rgb="FF000000"/>
        <rFont val="Calibri"/>
      </rPr>
      <t xml:space="preserve"> in T3. 
There are General Ledgers for each term and information placed in these sheets will automatically populate the summary in the 'Income &amp; Expenditure' sheet.
</t>
    </r>
  </si>
  <si>
    <t>FINANCIAL LEDGER - Term 3</t>
  </si>
  <si>
    <r>
      <rPr>
        <sz val="13"/>
        <color rgb="FF000000"/>
        <rFont val="Calibri Light"/>
      </rPr>
      <t xml:space="preserve">List individual expenses and income 'by receipt' from </t>
    </r>
    <r>
      <rPr>
        <b/>
        <sz val="13"/>
        <color rgb="FF000000"/>
        <rFont val="Calibri Light"/>
      </rPr>
      <t>Term 3 last year</t>
    </r>
    <r>
      <rPr>
        <sz val="13"/>
        <color rgb="FF000000"/>
        <rFont val="Calibri Light"/>
      </rPr>
      <t>, date should be as they would show on your bank statement. 
Paid by column is for your own reference, but optional</t>
    </r>
  </si>
  <si>
    <t>EXPENSES</t>
  </si>
  <si>
    <t>INCOME</t>
  </si>
  <si>
    <t>Total Expenses</t>
  </si>
  <si>
    <t>Total Income</t>
  </si>
  <si>
    <t>Date</t>
  </si>
  <si>
    <t>Qty</t>
  </si>
  <si>
    <t>Item</t>
  </si>
  <si>
    <t>Description</t>
  </si>
  <si>
    <t>Paid by</t>
  </si>
  <si>
    <t>Cost</t>
  </si>
  <si>
    <t>Category</t>
  </si>
  <si>
    <t>dd/mm/yy</t>
  </si>
  <si>
    <t>Total</t>
  </si>
  <si>
    <t>&lt;</t>
  </si>
  <si>
    <t>Drag table corner to increase/decrease size</t>
  </si>
  <si>
    <t>FINANCIAL LEDGER - Term 1</t>
  </si>
  <si>
    <r>
      <rPr>
        <sz val="13"/>
        <color rgb="FF000000"/>
        <rFont val="Calibri Light"/>
      </rPr>
      <t xml:space="preserve">List individual expenses and income 'by receipt' from </t>
    </r>
    <r>
      <rPr>
        <b/>
        <sz val="13"/>
        <color rgb="FF000000"/>
        <rFont val="Calibri Light"/>
      </rPr>
      <t>Term 1 this year</t>
    </r>
    <r>
      <rPr>
        <sz val="13"/>
        <color rgb="FF000000"/>
        <rFont val="Calibri Light"/>
      </rPr>
      <t>, date should be as they would show on your bank statement. 
Paid by column is for your own reference, but optional</t>
    </r>
  </si>
  <si>
    <t>FINANCIAL LEDGER - Term 2 &amp; Term 3</t>
  </si>
  <si>
    <r>
      <rPr>
        <sz val="13"/>
        <color rgb="FF000000"/>
        <rFont val="Calibri Light"/>
      </rPr>
      <t xml:space="preserve">List individual expenses and income 'by receipt' from </t>
    </r>
    <r>
      <rPr>
        <b/>
        <sz val="13"/>
        <color rgb="FF000000"/>
        <rFont val="Calibri Light"/>
      </rPr>
      <t>Term 2 &amp; Term 3 this year</t>
    </r>
    <r>
      <rPr>
        <sz val="13"/>
        <color rgb="FF000000"/>
        <rFont val="Calibri Light"/>
      </rPr>
      <t>, date should be as they would show on your bank statement. 
Paid by column is for your own reference, but optional</t>
    </r>
  </si>
  <si>
    <t>Income &amp; Expenditure Report</t>
  </si>
  <si>
    <t>Overview</t>
  </si>
  <si>
    <t xml:space="preserve">YEAR: </t>
  </si>
  <si>
    <t>Balance Total:</t>
  </si>
  <si>
    <r>
      <t xml:space="preserve">These tables will </t>
    </r>
    <r>
      <rPr>
        <b/>
        <sz val="11"/>
        <color theme="1"/>
        <rFont val="Calibri"/>
        <family val="2"/>
        <scheme val="minor"/>
      </rPr>
      <t>auto-fill</t>
    </r>
    <r>
      <rPr>
        <sz val="11"/>
        <color theme="1"/>
        <rFont val="Calibri"/>
        <family val="2"/>
        <scheme val="minor"/>
      </rPr>
      <t xml:space="preserve"> when you complete Ledger sheets </t>
    </r>
  </si>
  <si>
    <t>Summary - Expenses by Category</t>
  </si>
  <si>
    <t>Amount</t>
  </si>
  <si>
    <t>Food/Non-Alcoholic Drinks</t>
  </si>
  <si>
    <t>Equipment</t>
  </si>
  <si>
    <t>Booking/Venue Hire</t>
  </si>
  <si>
    <t>Merchandise</t>
  </si>
  <si>
    <t>Administrative Costs</t>
  </si>
  <si>
    <t>Alcohol</t>
  </si>
  <si>
    <t>Other</t>
  </si>
  <si>
    <t>Summary - Income by Category</t>
  </si>
  <si>
    <t>Sales</t>
  </si>
  <si>
    <t>Arc Grants</t>
  </si>
  <si>
    <t>Membership fees</t>
  </si>
  <si>
    <t>Sponsorship</t>
  </si>
  <si>
    <t>Summary - Expenses by Week</t>
  </si>
  <si>
    <t>O-Week</t>
  </si>
  <si>
    <t>Week 1-2</t>
  </si>
  <si>
    <t>Weeks 3-4</t>
  </si>
  <si>
    <t>Weeks 5-6</t>
  </si>
  <si>
    <t>Weeks 7-8</t>
  </si>
  <si>
    <t>Weeks 9-10</t>
  </si>
  <si>
    <t>StuVAC/Exam Period</t>
  </si>
  <si>
    <t>Break (excl. O-Week)</t>
  </si>
  <si>
    <t>Summary - Income by Week</t>
  </si>
  <si>
    <t>Break(excl. O-Week)</t>
  </si>
  <si>
    <t xml:space="preserve">Term dates </t>
  </si>
  <si>
    <t>TERM 1</t>
  </si>
  <si>
    <t>2022</t>
  </si>
  <si>
    <t>2023</t>
  </si>
  <si>
    <t>2024</t>
  </si>
  <si>
    <t>2025</t>
  </si>
  <si>
    <t>2026</t>
  </si>
  <si>
    <t xml:space="preserve">Week 1 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</si>
  <si>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</si>
  <si>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</si>
  <si>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</si>
  <si>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</si>
  <si>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</si>
  <si>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</si>
  <si>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</si>
  <si>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</si>
  <si>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</si>
  <si>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Study/Exam Period</t>
  </si>
  <si>
    <t>StuVAC</t>
  </si>
  <si>
    <t>TERM 2</t>
  </si>
  <si>
    <t>TERM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</si>
</sst>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d/m/yyyy;@"/>
    <numFmt numFmtId="166" formatCode="d/mm/yy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1"/>
      <scheme val="minor"/>
    </font>
    <font>
      <sz val="12"/>
      <name val="Calibri"/>
      <family val="2"/>
      <scheme val="minor"/>
    </font>
    <font>
      <b/>
      <sz val="8"/>
      <color theme="7" tint="-0.24994659260841701"/>
      <name val="Calibri Light"/>
      <family val="1"/>
      <scheme val="major"/>
    </font>
    <font>
      <b/>
      <sz val="25"/>
      <color theme="1"/>
      <name val="Calibri"/>
      <family val="2"/>
      <scheme val="minor"/>
    </font>
    <font>
      <sz val="13"/>
      <color theme="1"/>
      <name val="Calibri Light"/>
      <family val="2"/>
      <scheme val="major"/>
    </font>
    <font>
      <b/>
      <sz val="30"/>
      <color theme="0"/>
      <name val="Calibri"/>
      <family val="1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name val="Calibri"/>
      <family val="2"/>
      <scheme val="minor"/>
    </font>
    <font>
      <sz val="15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30"/>
      <color rgb="FF000000"/>
      <name val="Calibri"/>
    </font>
    <font>
      <sz val="20"/>
      <color rgb="FF000000"/>
      <name val="Calibri"/>
    </font>
    <font>
      <b/>
      <sz val="20"/>
      <color rgb="FF000000"/>
      <name val="Calibri"/>
    </font>
    <font>
      <u/>
      <sz val="20"/>
      <color rgb="FF000000"/>
      <name val="Calibri"/>
    </font>
    <font>
      <sz val="13"/>
      <color rgb="FF000000"/>
      <name val="Calibri Light"/>
    </font>
    <font>
      <b/>
      <sz val="13"/>
      <color rgb="FF000000"/>
      <name val="Calibri Light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004A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6C07"/>
        <bgColor indexed="64"/>
      </patternFill>
    </fill>
    <fill>
      <patternFill patternType="solid">
        <fgColor rgb="FF0728B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medium">
        <color theme="7"/>
      </bottom>
      <diagonal/>
    </border>
    <border>
      <left/>
      <right/>
      <top style="thin">
        <color theme="7"/>
      </top>
      <bottom style="medium">
        <color theme="7"/>
      </bottom>
      <diagonal/>
    </border>
    <border>
      <left/>
      <right style="thin">
        <color theme="7"/>
      </right>
      <top style="thin">
        <color theme="7"/>
      </top>
      <bottom style="medium">
        <color theme="7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medium">
        <color theme="7"/>
      </top>
      <bottom style="thin">
        <color indexed="64"/>
      </bottom>
      <diagonal/>
    </border>
  </borders>
  <cellStyleXfs count="5">
    <xf numFmtId="0" fontId="0" fillId="0" borderId="0"/>
    <xf numFmtId="164" fontId="3" fillId="2" borderId="0">
      <alignment horizontal="right" vertical="center"/>
    </xf>
    <xf numFmtId="164" fontId="5" fillId="0" borderId="0"/>
    <xf numFmtId="164" fontId="6" fillId="0" borderId="1">
      <alignment horizontal="right" vertical="center"/>
    </xf>
    <xf numFmtId="0" fontId="16" fillId="0" borderId="0">
      <alignment horizontal="left" vertical="center"/>
    </xf>
  </cellStyleXfs>
  <cellXfs count="59">
    <xf numFmtId="0" fontId="0" fillId="0" borderId="0" xfId="0"/>
    <xf numFmtId="0" fontId="4" fillId="3" borderId="0" xfId="1" applyNumberFormat="1" applyFont="1" applyFill="1" applyAlignment="1">
      <alignment horizontal="left" vertical="center"/>
    </xf>
    <xf numFmtId="0" fontId="0" fillId="0" borderId="0" xfId="0" applyAlignment="1">
      <alignment horizontal="right"/>
    </xf>
    <xf numFmtId="164" fontId="0" fillId="0" borderId="0" xfId="2" applyFont="1" applyAlignment="1">
      <alignment horizontal="left"/>
    </xf>
    <xf numFmtId="164" fontId="0" fillId="0" borderId="0" xfId="2" applyFont="1"/>
    <xf numFmtId="164" fontId="6" fillId="0" borderId="0" xfId="3" applyBorder="1">
      <alignment horizontal="right" vertical="center"/>
    </xf>
    <xf numFmtId="164" fontId="6" fillId="0" borderId="0" xfId="3" applyBorder="1" applyAlignment="1">
      <alignment horizontal="right"/>
    </xf>
    <xf numFmtId="164" fontId="5" fillId="0" borderId="0" xfId="2" applyAlignment="1">
      <alignment horizontal="left"/>
    </xf>
    <xf numFmtId="164" fontId="5" fillId="0" borderId="0" xfId="2"/>
    <xf numFmtId="0" fontId="0" fillId="0" borderId="0" xfId="0" applyAlignment="1">
      <alignment horizontal="left"/>
    </xf>
    <xf numFmtId="164" fontId="0" fillId="0" borderId="0" xfId="0" applyNumberFormat="1"/>
    <xf numFmtId="0" fontId="4" fillId="3" borderId="0" xfId="1" applyNumberFormat="1" applyFont="1" applyFill="1" applyAlignment="1">
      <alignment horizontal="left" vertical="top"/>
    </xf>
    <xf numFmtId="164" fontId="4" fillId="3" borderId="0" xfId="1" applyFont="1" applyFill="1" applyAlignment="1">
      <alignment horizontal="left" vertical="top"/>
    </xf>
    <xf numFmtId="0" fontId="0" fillId="4" borderId="0" xfId="0" applyFill="1"/>
    <xf numFmtId="0" fontId="0" fillId="5" borderId="0" xfId="0" applyFill="1"/>
    <xf numFmtId="0" fontId="2" fillId="0" borderId="0" xfId="0" applyFont="1"/>
    <xf numFmtId="164" fontId="11" fillId="0" borderId="0" xfId="0" applyNumberFormat="1" applyFont="1"/>
    <xf numFmtId="0" fontId="4" fillId="6" borderId="0" xfId="1" applyNumberFormat="1" applyFont="1" applyFill="1" applyAlignment="1">
      <alignment horizontal="left" vertical="top"/>
    </xf>
    <xf numFmtId="164" fontId="4" fillId="6" borderId="0" xfId="1" applyFont="1" applyFill="1" applyAlignment="1">
      <alignment horizontal="left" vertical="top"/>
    </xf>
    <xf numFmtId="0" fontId="4" fillId="7" borderId="0" xfId="1" applyNumberFormat="1" applyFont="1" applyFill="1" applyAlignment="1">
      <alignment horizontal="left" vertical="top"/>
    </xf>
    <xf numFmtId="164" fontId="4" fillId="7" borderId="0" xfId="1" applyFont="1" applyFill="1" applyAlignment="1">
      <alignment horizontal="left" vertical="top"/>
    </xf>
    <xf numFmtId="0" fontId="0" fillId="0" borderId="5" xfId="0" applyBorder="1"/>
    <xf numFmtId="0" fontId="0" fillId="0" borderId="7" xfId="0" applyBorder="1"/>
    <xf numFmtId="0" fontId="15" fillId="0" borderId="0" xfId="0" applyFont="1"/>
    <xf numFmtId="164" fontId="17" fillId="0" borderId="0" xfId="2" applyFont="1"/>
    <xf numFmtId="0" fontId="1" fillId="0" borderId="0" xfId="0" applyFont="1"/>
    <xf numFmtId="164" fontId="17" fillId="0" borderId="0" xfId="0" applyNumberFormat="1" applyFont="1"/>
    <xf numFmtId="0" fontId="18" fillId="0" borderId="0" xfId="0" applyFont="1"/>
    <xf numFmtId="0" fontId="2" fillId="8" borderId="5" xfId="0" applyFont="1" applyFill="1" applyBorder="1"/>
    <xf numFmtId="1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9" borderId="0" xfId="0" applyFill="1"/>
    <xf numFmtId="165" fontId="0" fillId="0" borderId="0" xfId="0" applyNumberFormat="1"/>
    <xf numFmtId="166" fontId="0" fillId="0" borderId="0" xfId="0" applyNumberFormat="1"/>
    <xf numFmtId="166" fontId="6" fillId="0" borderId="0" xfId="3" applyNumberFormat="1" applyBorder="1">
      <alignment horizontal="right" vertical="center"/>
    </xf>
    <xf numFmtId="0" fontId="21" fillId="5" borderId="0" xfId="0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164" fontId="9" fillId="6" borderId="2" xfId="1" applyFont="1" applyFill="1" applyBorder="1" applyAlignment="1">
      <alignment horizontal="center" vertical="top"/>
    </xf>
    <xf numFmtId="164" fontId="9" fillId="6" borderId="3" xfId="1" applyFont="1" applyFill="1" applyBorder="1" applyAlignment="1">
      <alignment horizontal="center" vertical="top"/>
    </xf>
    <xf numFmtId="164" fontId="9" fillId="6" borderId="4" xfId="1" applyFont="1" applyFill="1" applyBorder="1" applyAlignment="1">
      <alignment horizontal="center" vertical="top"/>
    </xf>
    <xf numFmtId="164" fontId="9" fillId="3" borderId="2" xfId="1" applyFont="1" applyFill="1" applyBorder="1" applyAlignment="1">
      <alignment horizontal="center" vertical="top"/>
    </xf>
    <xf numFmtId="164" fontId="9" fillId="3" borderId="3" xfId="1" applyFont="1" applyFill="1" applyBorder="1" applyAlignment="1">
      <alignment horizontal="center" vertical="top"/>
    </xf>
    <xf numFmtId="164" fontId="9" fillId="3" borderId="4" xfId="1" applyFont="1" applyFill="1" applyBorder="1" applyAlignment="1">
      <alignment horizontal="center" vertical="top"/>
    </xf>
    <xf numFmtId="164" fontId="9" fillId="7" borderId="2" xfId="1" applyFont="1" applyFill="1" applyBorder="1" applyAlignment="1">
      <alignment horizontal="center" vertical="top"/>
    </xf>
    <xf numFmtId="164" fontId="9" fillId="7" borderId="3" xfId="1" applyFont="1" applyFill="1" applyBorder="1" applyAlignment="1">
      <alignment horizontal="center" vertical="top"/>
    </xf>
    <xf numFmtId="164" fontId="9" fillId="7" borderId="4" xfId="1" applyFont="1" applyFill="1" applyBorder="1" applyAlignment="1">
      <alignment horizontal="center" vertical="top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2" fillId="0" borderId="7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</cellXfs>
  <cellStyles count="5">
    <cellStyle name="Normal" xfId="0" builtinId="0"/>
    <cellStyle name="Normal 2" xfId="2" xr:uid="{84425DED-B347-4220-A364-6E1F55E69CA7}"/>
    <cellStyle name="Table - Header 2" xfId="1" xr:uid="{3E6C56AB-5A37-4282-B14A-A0D8D01DD5D9}"/>
    <cellStyle name="Table - Total" xfId="3" xr:uid="{F9E1A084-6ADD-4CA9-8323-2D07080A2BA7}"/>
    <cellStyle name="Total - Heading Titles 4" xfId="4" xr:uid="{5C765EA6-F0E2-4798-ABA9-E550A6361F54}"/>
  </cellStyles>
  <dxfs count="50">
    <dxf>
      <numFmt numFmtId="164" formatCode="&quot;$&quot;#,##0.00"/>
    </dxf>
    <dxf>
      <numFmt numFmtId="164" formatCode="&quot;$&quot;#,##0.00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</dxf>
    <dxf>
      <numFmt numFmtId="164" formatCode="&quot;$&quot;#,##0.00"/>
    </dxf>
    <dxf>
      <numFmt numFmtId="164" formatCode="&quot;$&quot;#,##0.00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</dxf>
    <dxf>
      <numFmt numFmtId="164" formatCode="&quot;$&quot;#,##0.0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6" formatCode="d/m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728B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6" formatCode="d/m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728B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6" formatCode="d/m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6" formatCode="d/m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004A42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5" formatCode="d/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E76C07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64" formatCode="&quot;$&quot;#,##0.00"/>
    </dxf>
    <dxf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numFmt numFmtId="165" formatCode="d/m/yyyy;@"/>
    </dxf>
    <dxf>
      <font>
        <b/>
        <strike val="0"/>
        <outline val="0"/>
        <shadow val="0"/>
        <u val="none"/>
        <vertAlign val="baseline"/>
        <sz val="14"/>
        <color theme="0"/>
        <name val="Calibri"/>
        <family val="1"/>
        <scheme val="minor"/>
      </font>
      <fill>
        <patternFill patternType="solid">
          <fgColor indexed="64"/>
          <bgColor rgb="FFE76C07"/>
        </patternFill>
      </fill>
      <alignment horizontal="left" vertical="top" textRotation="0" wrapText="0" indent="0" justifyLastLine="0" shrinkToFit="0" readingOrder="0"/>
    </dxf>
  </dxfs>
  <tableStyles count="0" defaultTableStyle="TableStyleMedium2" defaultPivotStyle="PivotStyleLight16"/>
  <colors>
    <mruColors>
      <color rgb="FF384EF4"/>
      <color rgb="FFA3CFF7"/>
      <color rgb="FFE3A3F7"/>
      <color rgb="FF0728B5"/>
      <color rgb="FFE76C07"/>
      <color rgb="FF00B8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518665139233284"/>
          <c:y val="0.12562452564826571"/>
          <c:w val="0.67016642256734482"/>
          <c:h val="0.6836357194499498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'Income &amp; Expenditure'!$C$11</c:f>
              <c:strCache>
                <c:ptCount val="1"/>
                <c:pt idx="0">
                  <c:v>Amount</c:v>
                </c:pt>
              </c:strCache>
            </c:strRef>
          </c:tx>
          <c:invertIfNegative val="0"/>
          <c:cat>
            <c:strRef>
              <c:f>'Income &amp; Expenditure'!$B$12:$B$18</c:f>
              <c:strCache>
                <c:ptCount val="7"/>
                <c:pt idx="0">
                  <c:v>Food/Non-Alcoholic Drinks</c:v>
                </c:pt>
                <c:pt idx="1">
                  <c:v>Equipment</c:v>
                </c:pt>
                <c:pt idx="2">
                  <c:v>Booking/Venue Hire</c:v>
                </c:pt>
                <c:pt idx="3">
                  <c:v>Merchandise</c:v>
                </c:pt>
                <c:pt idx="4">
                  <c:v>Administrative Costs</c:v>
                </c:pt>
                <c:pt idx="5">
                  <c:v>Alcohol</c:v>
                </c:pt>
                <c:pt idx="6">
                  <c:v>Other</c:v>
                </c:pt>
              </c:strCache>
            </c:strRef>
          </c:cat>
          <c:val>
            <c:numRef>
              <c:f>'Income &amp; Expenditure'!$C$12:$C$18</c:f>
              <c:numCache>
                <c:formatCode>"$"#,##0.00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3A-497D-A194-64B24325A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1402800"/>
        <c:axId val="921402080"/>
      </c:barChart>
      <c:catAx>
        <c:axId val="921402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02080"/>
        <c:crosses val="autoZero"/>
        <c:auto val="1"/>
        <c:lblAlgn val="ctr"/>
        <c:lblOffset val="100"/>
        <c:noMultiLvlLbl val="0"/>
      </c:catAx>
      <c:valAx>
        <c:axId val="921402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layout>
            <c:manualLayout>
              <c:xMode val="edge"/>
              <c:yMode val="edge"/>
              <c:x val="0.12019624618745861"/>
              <c:y val="0.8332332173906786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140280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259900204782093"/>
          <c:y val="7.3887469965034355E-2"/>
          <c:w val="0.75549633218924561"/>
          <c:h val="0.7420433455527094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'Income &amp; Expenditure'!$C$23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&amp; Expenditure'!$B$24:$B$29</c:f>
              <c:strCache>
                <c:ptCount val="6"/>
                <c:pt idx="0">
                  <c:v>Sales</c:v>
                </c:pt>
                <c:pt idx="1">
                  <c:v>Merchandise</c:v>
                </c:pt>
                <c:pt idx="2">
                  <c:v>Arc Grants</c:v>
                </c:pt>
                <c:pt idx="3">
                  <c:v>Membership fees</c:v>
                </c:pt>
                <c:pt idx="4">
                  <c:v>Sponsorship</c:v>
                </c:pt>
                <c:pt idx="5">
                  <c:v>Other</c:v>
                </c:pt>
              </c:strCache>
            </c:strRef>
          </c:cat>
          <c:val>
            <c:numRef>
              <c:f>'Income &amp; Expenditure'!$C$24:$C$29</c:f>
              <c:numCache>
                <c:formatCode>"$"#,##0.00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90-43FF-B1C8-6FF4ED8F3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27977720"/>
        <c:axId val="927982040"/>
      </c:barChart>
      <c:catAx>
        <c:axId val="927977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982040"/>
        <c:crosses val="autoZero"/>
        <c:auto val="1"/>
        <c:lblAlgn val="ctr"/>
        <c:lblOffset val="100"/>
        <c:noMultiLvlLbl val="0"/>
      </c:catAx>
      <c:valAx>
        <c:axId val="927982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>
                    <a:solidFill>
                      <a:sysClr val="windowText" lastClr="000000"/>
                    </a:solidFill>
                  </a:rPr>
                  <a:t>Amount</a:t>
                </a:r>
              </a:p>
            </c:rich>
          </c:tx>
          <c:layout>
            <c:manualLayout>
              <c:xMode val="edge"/>
              <c:yMode val="edge"/>
              <c:x val="5.0487535211944663E-2"/>
              <c:y val="0.830696673688708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797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6932767127246"/>
          <c:y val="5.0925925925925923E-2"/>
          <c:w val="0.66394469088816399"/>
          <c:h val="0.8499846894138233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'Income &amp; Expenditure'!$C$34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&amp; Expenditure'!$B$35:$B$42</c:f>
              <c:strCache>
                <c:ptCount val="8"/>
                <c:pt idx="0">
                  <c:v>O-Week</c:v>
                </c:pt>
                <c:pt idx="1">
                  <c:v>Week 1-2</c:v>
                </c:pt>
                <c:pt idx="2">
                  <c:v>Weeks 3-4</c:v>
                </c:pt>
                <c:pt idx="3">
                  <c:v>Weeks 5-6</c:v>
                </c:pt>
                <c:pt idx="4">
                  <c:v>Weeks 7-8</c:v>
                </c:pt>
                <c:pt idx="5">
                  <c:v>Weeks 9-10</c:v>
                </c:pt>
                <c:pt idx="6">
                  <c:v>StuVAC/Exam Period</c:v>
                </c:pt>
                <c:pt idx="7">
                  <c:v>Break (excl. O-Week)</c:v>
                </c:pt>
              </c:strCache>
            </c:strRef>
          </c:cat>
          <c:val>
            <c:numRef>
              <c:f>'Income &amp; Expenditure'!$C$35:$C$42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89-4104-9CC6-6CB43254B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9098696"/>
        <c:axId val="609104096"/>
      </c:barChart>
      <c:catAx>
        <c:axId val="609098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104096"/>
        <c:crosses val="autoZero"/>
        <c:auto val="0"/>
        <c:lblAlgn val="ctr"/>
        <c:lblOffset val="100"/>
        <c:noMultiLvlLbl val="0"/>
      </c:catAx>
      <c:valAx>
        <c:axId val="609104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Amount</a:t>
                </a:r>
              </a:p>
            </c:rich>
          </c:tx>
          <c:layout>
            <c:manualLayout>
              <c:xMode val="edge"/>
              <c:yMode val="edge"/>
              <c:x val="0.1130642214027044"/>
              <c:y val="0.89131241908711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909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129831918215707"/>
          <c:y val="6.3907029681773184E-2"/>
          <c:w val="0.68731465487209509"/>
          <c:h val="0.7420287760042598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'Income &amp; Expenditure'!$C$47</c:f>
              <c:strCache>
                <c:ptCount val="1"/>
                <c:pt idx="0">
                  <c:v>Amount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'Income &amp; Expenditure'!$B$48:$B$55</c:f>
              <c:strCache>
                <c:ptCount val="8"/>
                <c:pt idx="0">
                  <c:v>O-Week</c:v>
                </c:pt>
                <c:pt idx="1">
                  <c:v>Week 1-2</c:v>
                </c:pt>
                <c:pt idx="2">
                  <c:v>Weeks 3-4</c:v>
                </c:pt>
                <c:pt idx="3">
                  <c:v>Weeks 5-6</c:v>
                </c:pt>
                <c:pt idx="4">
                  <c:v>Weeks 7-8</c:v>
                </c:pt>
                <c:pt idx="5">
                  <c:v>Weeks 9-10</c:v>
                </c:pt>
                <c:pt idx="6">
                  <c:v>StuVAC/Exam Period</c:v>
                </c:pt>
                <c:pt idx="7">
                  <c:v>Break(excl. O-Week)</c:v>
                </c:pt>
              </c:strCache>
            </c:strRef>
          </c:cat>
          <c:val>
            <c:numRef>
              <c:f>'Income &amp; Expenditure'!$C$48:$C$55</c:f>
              <c:numCache>
                <c:formatCode>"$"#,##0.00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A-4E7D-983F-A2156AEBA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46741136"/>
        <c:axId val="1046732856"/>
      </c:barChart>
      <c:catAx>
        <c:axId val="1046741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732856"/>
        <c:crosses val="autoZero"/>
        <c:auto val="1"/>
        <c:lblAlgn val="ctr"/>
        <c:lblOffset val="100"/>
        <c:noMultiLvlLbl val="0"/>
      </c:catAx>
      <c:valAx>
        <c:axId val="1046732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 b="1"/>
                  <a:t>Amount</a:t>
                </a:r>
              </a:p>
            </c:rich>
          </c:tx>
          <c:layout>
            <c:manualLayout>
              <c:xMode val="edge"/>
              <c:yMode val="edge"/>
              <c:x val="8.4713836069718149E-2"/>
              <c:y val="0.824516877494295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674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157162</xdr:rowOff>
    </xdr:from>
    <xdr:to>
      <xdr:col>13</xdr:col>
      <xdr:colOff>342899</xdr:colOff>
      <xdr:row>19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FF7370-77BD-28FD-08D9-B42A06790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21</xdr:row>
      <xdr:rowOff>157162</xdr:rowOff>
    </xdr:from>
    <xdr:to>
      <xdr:col>13</xdr:col>
      <xdr:colOff>361950</xdr:colOff>
      <xdr:row>31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439281A-AF2A-E75D-79B3-8B40293632B4}"/>
            </a:ext>
            <a:ext uri="{147F2762-F138-4A5C-976F-8EAC2B608ADB}">
              <a16:predDERef xmlns:a16="http://schemas.microsoft.com/office/drawing/2014/main" pred="{AFFF7370-77BD-28FD-08D9-B42A06790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32</xdr:row>
      <xdr:rowOff>252412</xdr:rowOff>
    </xdr:from>
    <xdr:to>
      <xdr:col>13</xdr:col>
      <xdr:colOff>428625</xdr:colOff>
      <xdr:row>44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190AE40-0628-2597-C08F-087010093AB1}"/>
            </a:ext>
            <a:ext uri="{147F2762-F138-4A5C-976F-8EAC2B608ADB}">
              <a16:predDERef xmlns:a16="http://schemas.microsoft.com/office/drawing/2014/main" pred="{B439281A-AF2A-E75D-79B3-8B4029363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23812</xdr:colOff>
      <xdr:row>45</xdr:row>
      <xdr:rowOff>204787</xdr:rowOff>
    </xdr:from>
    <xdr:to>
      <xdr:col>13</xdr:col>
      <xdr:colOff>400050</xdr:colOff>
      <xdr:row>56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B6CB608-3DAD-8588-095D-FB0EA86F52F8}"/>
            </a:ext>
            <a:ext uri="{147F2762-F138-4A5C-976F-8EAC2B608ADB}">
              <a16:predDERef xmlns:a16="http://schemas.microsoft.com/office/drawing/2014/main" pred="{4190AE40-0628-2597-C08F-087010093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BD5697-27E3-416F-8A22-E0B2C50DEBED}" name="Table1" displayName="Table1" ref="B12:H61" totalsRowCount="1" headerRowDxfId="49">
  <autoFilter ref="B12:H60" xr:uid="{05BD5697-27E3-416F-8A22-E0B2C50DEBED}"/>
  <tableColumns count="7">
    <tableColumn id="1" xr3:uid="{CCD7853C-7397-4016-9D27-36C394B8283A}" name="Date" totalsRowLabel="Total" dataDxfId="48"/>
    <tableColumn id="2" xr3:uid="{8496FEA0-94FE-4BFF-BBAF-E61CF86ED5C0}" name="Qty"/>
    <tableColumn id="3" xr3:uid="{A4A38232-9F54-48CE-9DD6-CD6DDB6C193E}" name="Item"/>
    <tableColumn id="4" xr3:uid="{FFE5315D-BC9F-4DA9-B4A3-820AC71D379E}" name="Description" totalsRowDxfId="47"/>
    <tableColumn id="5" xr3:uid="{D044D2C4-4DFD-40B6-BDE2-5F299AC740A6}" name="Paid by" totalsRowDxfId="46"/>
    <tableColumn id="6" xr3:uid="{51995EC4-19B7-4D0F-9CA9-BF1D06E00A63}" name="Cost" totalsRowFunction="sum" totalsRowDxfId="45"/>
    <tableColumn id="7" xr3:uid="{4BB05710-92A5-4A8D-B363-37968ADE8386}" name="Category" dataDxfId="44" dataCellStyle="Normal 2"/>
  </tableColumns>
  <tableStyleInfo name="TableStyleLight1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7641E54-DBA5-459F-8107-18C63FEFD21E}" name="Table179111115" displayName="Table179111115" ref="B47:C56" totalsRowCount="1" headerRowDxfId="2">
  <autoFilter ref="B47:C55" xr:uid="{B7641E54-DBA5-459F-8107-18C63FEFD21E}"/>
  <tableColumns count="2">
    <tableColumn id="1" xr3:uid="{94B0943C-B8F8-4AD2-8A49-FB0F6BA14085}" name="Category" totalsRowLabel="Total"/>
    <tableColumn id="5" xr3:uid="{CEF15517-78BB-4F89-BB25-CC2498A76809}" name="Amount" totalsRowFunction="sum" dataDxfId="0" totalsRowDxfId="1">
      <calculatedColumnFormula>SUMIFS(Table1[Cost], Table1[Date], "&gt;='Term Dates'!D6", Table1[Date], "&lt;'Term Dates'!D8") +
 SUMIFS(Table1[Cost], Table1[Date], "&gt;='Term Dates'!D21", Table1[Date], "&lt;'Term Dates'!D23") +
 SUMIFS(Table3[Cost], Table3[Date], "&gt;='Term Dates'!D21", Table3[Date], "&lt;'Term Dates'!D23") +
 SUMIFS(Table3[Cost], Table3[Date], "&gt;='Term Dates'!D36", Table3[Date], "&lt;'Term Dates'!D38") +
 SUMIFS(Table5[Cost], Table5[Date], "&gt;='Term Dates'!D21", Table5[Date], "&lt;'Term Dates'!D23") +
 SUMIFS(Table5[Cost], Table5[Date], "&gt;='Term Dates'!D36", Table5[Date], "'Term Dates'!D38")</calculatedColumnFormula>
    </tableColumn>
  </tableColumns>
  <tableStyleInfo name="TableStyleLight1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33140F7-4685-4664-9CA2-AA0F6097024C}" name="Table11" displayName="Table11" ref="B4:G17" totalsRowShown="0">
  <autoFilter ref="B4:G17" xr:uid="{E33140F7-4685-4664-9CA2-AA0F6097024C}"/>
  <tableColumns count="6">
    <tableColumn id="1" xr3:uid="{2D206F48-AD0B-41B8-8A36-36C0C71B251C}" name="TERM 1"/>
    <tableColumn id="6" xr3:uid="{3441EA40-1408-4C3F-9E4A-6D4047CCA4C4}" name="2022"/>
    <tableColumn id="2" xr3:uid="{8FA82C26-663D-4E50-AAE3-5B5057BDB934}" name="2023"/>
    <tableColumn id="3" xr3:uid="{64433DE1-E7A6-4B6B-A5A3-8BDE19B063DE}" name="2024"/>
    <tableColumn id="4" xr3:uid="{A4E9F663-8CA8-4ACD-972D-03A945420FC9}" name="2025"/>
    <tableColumn id="5" xr3:uid="{72EE0269-E8A6-48C8-B32B-68F0257B9890}" name="2026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489E828-BD50-46A8-B507-B95D52C56E0D}" name="Table12" displayName="Table12" ref="B19:G32" totalsRowShown="0">
  <autoFilter ref="B19:G32" xr:uid="{5489E828-BD50-46A8-B507-B95D52C56E0D}"/>
  <tableColumns count="6">
    <tableColumn id="1" xr3:uid="{733256AC-B4A9-4B97-89B8-A0AA5965DF6B}" name="TERM 2"/>
    <tableColumn id="6" xr3:uid="{24ED33AA-58FA-4599-92D8-D0D3B988E3F9}" name="2022"/>
    <tableColumn id="2" xr3:uid="{7B3FACA2-2125-4B9B-AC07-41DA957CAAFD}" name="2023"/>
    <tableColumn id="3" xr3:uid="{429EF8C2-41EB-4B6A-B089-27CA34B95CDC}" name="2024"/>
    <tableColumn id="4" xr3:uid="{B85D140D-5C8C-47B7-9130-0D47CF5B8AFE}" name="2025"/>
    <tableColumn id="5" xr3:uid="{15BA0568-B1A1-48A1-A04B-1A7A9BA99081}" name="2026"/>
  </tableColumns>
  <tableStyleInfo name="TableStyleLight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D56183B-C6F5-40A2-81B0-8F4D2C2FE394}" name="Table13" displayName="Table13" ref="B34:G47" totalsRowShown="0">
  <autoFilter ref="B34:G47" xr:uid="{1D56183B-C6F5-40A2-81B0-8F4D2C2FE394}"/>
  <tableColumns count="6">
    <tableColumn id="1" xr3:uid="{7C2817AC-A00A-4434-9667-5E80A8437E34}" name="TERM 3"/>
    <tableColumn id="6" xr3:uid="{E42EF8C0-29AD-4F09-802D-9CC59E52EF9B}" name="2022"/>
    <tableColumn id="2" xr3:uid="{0E9876AB-0DDE-4D58-8011-335BEA6709C1}" name="2023"/>
    <tableColumn id="3" xr3:uid="{C0561ABC-A151-4AF2-A4D8-797EF1DD2473}" name="2024"/>
    <tableColumn id="4" xr3:uid="{FB5640B1-5CAE-4CA3-9526-7538BCC980C5}" name="2025"/>
    <tableColumn id="5" xr3:uid="{D8FCD93C-1038-44B7-835F-444F6EE892C1}" name="2026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64BC83A-0985-4467-814D-C68A129AEB40}" name="Table2" displayName="Table2" ref="M12:S61" totalsRowCount="1" headerRowDxfId="43">
  <autoFilter ref="M12:S60" xr:uid="{464BC83A-0985-4467-814D-C68A129AEB40}"/>
  <tableColumns count="7">
    <tableColumn id="1" xr3:uid="{173EDA44-5DD0-4A26-8154-268BB1B2FC22}" name="Date" totalsRowLabel="Total" dataDxfId="42"/>
    <tableColumn id="2" xr3:uid="{ACB71EE9-D963-4E16-B838-E8A2786EBD6E}" name="Qty"/>
    <tableColumn id="3" xr3:uid="{3DA1B951-3278-463A-81D8-DA18657DC6A1}" name="Item"/>
    <tableColumn id="4" xr3:uid="{7DA250D5-8298-4170-8654-2D15E85A7559}" name="Description" totalsRowDxfId="41"/>
    <tableColumn id="5" xr3:uid="{3F0CA202-6463-410E-99D9-F822368CDD19}" name="Paid by" totalsRowDxfId="40"/>
    <tableColumn id="6" xr3:uid="{AD924DB3-2C56-4AFA-88ED-B5E73F298C13}" name="Cost" totalsRowFunction="sum" totalsRowDxfId="39"/>
    <tableColumn id="7" xr3:uid="{6C9E847B-104B-451B-95F4-F3D836FE8F65}" name="Category" dataDxfId="38" dataCellStyle="Normal 2"/>
  </tableColumns>
  <tableStyleInfo name="TableStyleLight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133BA66-12F2-49F1-BF25-6B1F86FF5020}" name="Table3" displayName="Table3" ref="B12:H61" totalsRowCount="1" headerRowDxfId="37">
  <autoFilter ref="B12:H60" xr:uid="{05BD5697-27E3-416F-8A22-E0B2C50DEBED}"/>
  <tableColumns count="7">
    <tableColumn id="1" xr3:uid="{FC3EC310-E9F1-48EB-9000-86AA1AC9E8C5}" name="Date" totalsRowLabel="Total" dataDxfId="36"/>
    <tableColumn id="2" xr3:uid="{74203646-B951-4EFD-935E-33162AD42F9F}" name="Qty"/>
    <tableColumn id="3" xr3:uid="{05706638-96F0-4A5C-88B0-DF77B14B7966}" name="Item"/>
    <tableColumn id="4" xr3:uid="{AFF54517-3871-4050-B39C-0ACEFC70C5E2}" name="Description" totalsRowDxfId="35"/>
    <tableColumn id="5" xr3:uid="{4E288265-69EC-4AE7-8B8C-17F829AC4CA4}" name="Paid by" totalsRowDxfId="34"/>
    <tableColumn id="6" xr3:uid="{A22713C0-D492-4B2E-BBDA-294685F60588}" name="Cost" totalsRowFunction="sum" totalsRowDxfId="33"/>
    <tableColumn id="7" xr3:uid="{643D67BB-0D43-4674-9E71-C1A01D36F74F}" name="Category" dataDxfId="32" dataCellStyle="Normal 2"/>
  </tableColumns>
  <tableStyleInfo name="TableStyleLight1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89311D-4705-4CFB-A659-50EB3EB5AFB2}" name="Table4" displayName="Table4" ref="M12:S61" totalsRowCount="1" headerRowDxfId="31">
  <autoFilter ref="M12:S60" xr:uid="{464BC83A-0985-4467-814D-C68A129AEB40}"/>
  <tableColumns count="7">
    <tableColumn id="1" xr3:uid="{C58CA3CE-C9E1-47FC-BC46-9AE3627C6482}" name="Date" totalsRowLabel="Total" dataDxfId="30"/>
    <tableColumn id="2" xr3:uid="{4F96F5EE-5E47-4280-9893-063D3C638516}" name="Qty"/>
    <tableColumn id="3" xr3:uid="{D6A9D19C-2452-44CD-B287-71A6AE2C98B5}" name="Item"/>
    <tableColumn id="4" xr3:uid="{EFB5A1F6-EC94-4B34-9A21-017F25DC07DE}" name="Description" totalsRowDxfId="29"/>
    <tableColumn id="5" xr3:uid="{13447353-26ED-46EA-A89F-1390F9D00E8C}" name="Paid by" totalsRowDxfId="28"/>
    <tableColumn id="6" xr3:uid="{1B2644B7-7C97-4857-826D-48968DED6CFE}" name="Cost" totalsRowFunction="sum" totalsRowDxfId="27"/>
    <tableColumn id="7" xr3:uid="{60712CC6-1100-4DBD-9AA3-69AE28277D4B}" name="Category" dataDxfId="26" dataCellStyle="Normal 2"/>
  </tableColumns>
  <tableStyleInfo name="TableStyleLight1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88389EF-019E-4B13-9A20-35DD23066ED9}" name="Table5" displayName="Table5" ref="B12:H61" totalsRowCount="1" headerRowDxfId="25">
  <autoFilter ref="B12:H60" xr:uid="{05BD5697-27E3-416F-8A22-E0B2C50DEBED}"/>
  <tableColumns count="7">
    <tableColumn id="1" xr3:uid="{E4653718-A938-4C3F-A2F7-5DDF7AC2B252}" name="Date" totalsRowLabel="Total" dataDxfId="24"/>
    <tableColumn id="2" xr3:uid="{9C5C5D76-C53E-443E-A67E-2B26CB123FED}" name="Qty"/>
    <tableColumn id="3" xr3:uid="{9880FE19-565E-47EC-8981-AD13FA207C98}" name="Item"/>
    <tableColumn id="4" xr3:uid="{977A92A1-2DAB-40B3-9801-97D6D6FA0793}" name="Description" totalsRowDxfId="23"/>
    <tableColumn id="5" xr3:uid="{93A416A9-A10E-4FCA-83DF-B4D0A0308AB1}" name="Paid by" totalsRowDxfId="22"/>
    <tableColumn id="6" xr3:uid="{A5F6EE5C-0CC4-4D27-9388-FFA975189923}" name="Cost" totalsRowFunction="sum" totalsRowDxfId="21"/>
    <tableColumn id="7" xr3:uid="{EBEC6F83-3CAD-4835-81A9-5C3F035CDAA2}" name="Category" dataDxfId="20" dataCellStyle="Normal 2"/>
  </tableColumns>
  <tableStyleInfo name="TableStyleLight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A83AA98-6C38-45A0-995C-C57F0E785D09}" name="Table6" displayName="Table6" ref="M12:S62" totalsRowCount="1" headerRowDxfId="19">
  <autoFilter ref="M12:S61" xr:uid="{464BC83A-0985-4467-814D-C68A129AEB40}"/>
  <tableColumns count="7">
    <tableColumn id="1" xr3:uid="{855C1CEF-17B1-4948-B714-000836A21DEA}" name="Date" totalsRowLabel="Total" dataDxfId="18"/>
    <tableColumn id="2" xr3:uid="{6465E0FD-174E-4690-ACDE-E2F42974A264}" name="Qty"/>
    <tableColumn id="3" xr3:uid="{2AF102DF-8E07-4113-8A1F-AE637F0E98D2}" name="Item"/>
    <tableColumn id="4" xr3:uid="{93D03DB6-685A-4650-86C7-C5026A851889}" name="Description" totalsRowDxfId="17"/>
    <tableColumn id="5" xr3:uid="{F166AB67-FC8D-49FD-9EEB-8433F3C74F9F}" name="Paid by" totalsRowDxfId="16"/>
    <tableColumn id="6" xr3:uid="{2221E66A-0359-499A-9FA8-2833FBE49ED9}" name="Cost" totalsRowFunction="sum" totalsRowDxfId="15"/>
    <tableColumn id="7" xr3:uid="{DB794015-B2B1-421F-A42C-FCFDA26A8919}" name="Category" dataDxfId="14" dataCellStyle="Normal 2"/>
  </tableColumns>
  <tableStyleInfo name="TableStyleLight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76AE52A-F5A8-4CEB-957F-E437A81EEFCC}" name="Table7" displayName="Table7" ref="B11:C19" totalsRowCount="1" headerRowDxfId="13">
  <autoFilter ref="B11:C18" xr:uid="{D76AE52A-F5A8-4CEB-957F-E437A81EEFCC}"/>
  <tableColumns count="2">
    <tableColumn id="1" xr3:uid="{7D70B8F7-5A2A-49B7-8D34-A853CFEE1D46}" name="Category" totalsRowLabel="Total" dataDxfId="12"/>
    <tableColumn id="5" xr3:uid="{A5EAF260-1D58-430F-ABC9-5766B2E2EDCE}" name="Amount" totalsRowFunction="sum" totalsRowDxfId="11"/>
  </tableColumns>
  <tableStyleInfo name="TableStyleLight1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A171C00-498F-4756-8D22-1CDC701A1D04}" name="Table17911" displayName="Table17911" ref="B23:C30" totalsRowCount="1" headerRowDxfId="10" dataDxfId="9" dataCellStyle="Normal 2">
  <autoFilter ref="B23:C29" xr:uid="{AA171C00-498F-4756-8D22-1CDC701A1D04}"/>
  <tableColumns count="2">
    <tableColumn id="1" xr3:uid="{5E3AEECE-B2A4-42A4-88CD-BD8F5DAC59A1}" name="Category" totalsRowLabel="Total" dataDxfId="8" dataCellStyle="Normal 2"/>
    <tableColumn id="5" xr3:uid="{023D4AE3-D387-4AE4-AB54-17D6550BDDDE}" name="Amount" totalsRowFunction="sum" dataDxfId="6" totalsRowDxfId="7" dataCellStyle="Normal 2"/>
  </tableColumns>
  <tableStyleInfo name="TableStyleLight1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DB8965E-D57B-457A-B7F6-1CC8E9F34354}" name="Table1791111" displayName="Table1791111" ref="B34:C43" totalsRowCount="1" headerRowDxfId="5">
  <autoFilter ref="B34:C42" xr:uid="{CDB8965E-D57B-457A-B7F6-1CC8E9F34354}"/>
  <tableColumns count="2">
    <tableColumn id="1" xr3:uid="{CAB8D100-9B43-4254-A2BC-8E405BE27243}" name="Category" totalsRowLabel="Total"/>
    <tableColumn id="5" xr3:uid="{9B4E226B-E74F-423A-84E1-806C3CD18218}" name="Amount" totalsRowFunction="sum" dataDxfId="3" totalsRowDxfId="4">
      <calculatedColumnFormula>SUMIFS(Table1[Cost], Table1[Date], "&gt;='Term Dates'!D6", Table1[Date], "&lt;'Term Dates'!D8") +
 SUMIFS(Table1[Cost], Table1[Date], "&gt;='Term Dates'!D21", Table1[Date], "&lt;'Term Dates'!D23") +
 SUMIFS(Table3[Cost], Table3[Date], "&gt;='Term Dates'!D21", Table3[Date], "&lt;'Term Dates'!D23") +
 SUMIFS(Table3[Cost], Table3[Date], "&gt;='Term Dates'!D36", Table3[Date], "&lt;'Term Dates'!D38") +
 SUMIFS(Table5[Cost], Table5[Date], "&gt;='Term Dates'!D21", Table5[Date], "&lt;'Term Dates'!D23") +
 SUMIFS(Table5[Cost], Table5[Date], "&gt;='Term Dates'!D36", Table5[Date], "'Term Dates'!D38")</calculatedColumnFormula>
    </tableColumn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1.xml"/><Relationship Id="rId5" Type="http://schemas.openxmlformats.org/officeDocument/2006/relationships/table" Target="../tables/table10.xml"/><Relationship Id="rId4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F8439-567E-4AE9-AC07-E1D66A2F025E}">
  <dimension ref="B2:X36"/>
  <sheetViews>
    <sheetView showGridLines="0" zoomScale="89" zoomScaleNormal="89" workbookViewId="0">
      <selection activeCell="AA6" sqref="AA6"/>
    </sheetView>
  </sheetViews>
  <sheetFormatPr defaultRowHeight="14.45"/>
  <sheetData>
    <row r="2" spans="2:24" ht="25.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</row>
    <row r="3" spans="2:24" ht="25.5" customHeight="1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</row>
    <row r="4" spans="2:24" ht="25.5" customHeight="1"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</row>
    <row r="5" spans="2:24" ht="25.5" customHeight="1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</row>
    <row r="6" spans="2:24" ht="25.5" customHeight="1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</row>
    <row r="7" spans="2:24" ht="25.5" customHeight="1"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</row>
    <row r="8" spans="2:24" ht="25.5" customHeight="1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</row>
    <row r="9" spans="2:24" ht="25.5" customHeight="1"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</row>
    <row r="10" spans="2:24" ht="25.5" customHeight="1"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spans="2:24" ht="25.5" customHeight="1"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2:24" ht="25.5" customHeight="1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spans="2:24" ht="25.5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2:24" ht="25.5" customHeight="1"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2:24" ht="25.5" customHeight="1"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2:24" ht="25.5" customHeight="1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spans="2:24" ht="25.5" customHeight="1"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spans="2:24" ht="25.5" customHeight="1"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spans="2:24" ht="25.5" customHeight="1"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spans="2:24" ht="25.5" customHeight="1"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spans="2:24" ht="25.5" customHeight="1"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spans="2:24" ht="25.5" customHeight="1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spans="2:24" ht="25.5" customHeight="1"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spans="2:24" ht="25.5" customHeight="1"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spans="2:24" ht="25.5" customHeight="1"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spans="2:24" ht="25.5" customHeight="1"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spans="2:24" ht="25.5" customHeight="1"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spans="2:24" ht="25.5" customHeight="1"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2:24" ht="25.5" customHeight="1"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2:24" ht="25.5" customHeight="1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2:24" ht="25.5" customHeight="1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spans="2:24" ht="25.5" customHeight="1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spans="2:24" ht="25.5" customHeight="1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spans="2:24" ht="25.5" customHeight="1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spans="2:24" ht="25.5" customHeight="1"/>
    <row r="36" spans="2:24" ht="25.5" customHeight="1"/>
  </sheetData>
  <mergeCells count="1">
    <mergeCell ref="B2:X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17A7-5D4D-48DF-B468-3B25C461ADD4}">
  <dimension ref="B1:U69"/>
  <sheetViews>
    <sheetView showGridLines="0" topLeftCell="A6" zoomScale="46" zoomScaleNormal="90" workbookViewId="0">
      <selection activeCell="M13" sqref="M13"/>
    </sheetView>
  </sheetViews>
  <sheetFormatPr defaultRowHeight="14.45"/>
  <cols>
    <col min="2" max="2" width="13.42578125" customWidth="1"/>
    <col min="3" max="3" width="13.5703125" customWidth="1"/>
    <col min="4" max="4" width="14.5703125" customWidth="1"/>
    <col min="5" max="5" width="25" customWidth="1"/>
    <col min="6" max="6" width="13.42578125" customWidth="1"/>
    <col min="7" max="7" width="11.5703125" customWidth="1"/>
    <col min="8" max="8" width="17.7109375" customWidth="1"/>
    <col min="9" max="9" width="2.7109375" customWidth="1"/>
    <col min="11" max="11" width="0.7109375" style="13" customWidth="1"/>
    <col min="12" max="12" width="11.28515625" customWidth="1"/>
    <col min="13" max="13" width="13.42578125" customWidth="1"/>
    <col min="14" max="14" width="13.5703125" customWidth="1"/>
    <col min="15" max="15" width="14.5703125" customWidth="1"/>
    <col min="16" max="16" width="25" customWidth="1"/>
    <col min="17" max="17" width="13.42578125" customWidth="1"/>
    <col min="18" max="18" width="11.5703125" customWidth="1"/>
    <col min="19" max="19" width="17.7109375" customWidth="1"/>
    <col min="20" max="20" width="2.7109375" customWidth="1"/>
  </cols>
  <sheetData>
    <row r="1" spans="2:21">
      <c r="K1" s="14"/>
    </row>
    <row r="2" spans="2:21">
      <c r="K2" s="14"/>
    </row>
    <row r="3" spans="2:21" ht="51.75" customHeight="1" thickBot="1">
      <c r="B3" s="42" t="s">
        <v>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/>
    </row>
    <row r="4" spans="2:21">
      <c r="K4" s="14"/>
    </row>
    <row r="5" spans="2:21" ht="33.75" customHeight="1">
      <c r="B5" s="40" t="s">
        <v>2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2:21">
      <c r="K6" s="14"/>
    </row>
    <row r="7" spans="2:21" ht="33.75" customHeight="1">
      <c r="B7" s="39" t="s">
        <v>3</v>
      </c>
      <c r="C7" s="39"/>
      <c r="D7" s="39"/>
      <c r="E7" s="39"/>
      <c r="F7" s="39"/>
      <c r="G7" s="39"/>
      <c r="H7" s="39"/>
      <c r="I7" s="39"/>
      <c r="J7" s="39"/>
      <c r="L7" s="39" t="s">
        <v>4</v>
      </c>
      <c r="M7" s="39"/>
      <c r="N7" s="39"/>
      <c r="O7" s="39"/>
      <c r="P7" s="39"/>
      <c r="Q7" s="39"/>
      <c r="R7" s="39"/>
      <c r="S7" s="39"/>
    </row>
    <row r="8" spans="2:21" ht="4.5" customHeight="1">
      <c r="B8" s="13"/>
      <c r="C8" s="13"/>
      <c r="D8" s="13"/>
      <c r="E8" s="13"/>
      <c r="F8" s="13"/>
      <c r="G8" s="13"/>
      <c r="H8" s="13"/>
      <c r="I8" s="13"/>
      <c r="J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5.6">
      <c r="B9" s="15" t="s">
        <v>5</v>
      </c>
      <c r="H9" s="16">
        <f>Table1[[#Totals],[Cost]]</f>
        <v>0</v>
      </c>
      <c r="I9" s="10"/>
      <c r="M9" s="15" t="s">
        <v>6</v>
      </c>
      <c r="S9" s="16">
        <f>Table2[[#Totals],[Cost]]</f>
        <v>0</v>
      </c>
      <c r="T9" s="10"/>
    </row>
    <row r="12" spans="2:21" ht="18.600000000000001">
      <c r="B12" s="17" t="s">
        <v>7</v>
      </c>
      <c r="C12" s="17" t="s">
        <v>8</v>
      </c>
      <c r="D12" s="17" t="s">
        <v>9</v>
      </c>
      <c r="E12" s="18" t="s">
        <v>10</v>
      </c>
      <c r="F12" s="18" t="s">
        <v>11</v>
      </c>
      <c r="G12" s="17" t="s">
        <v>12</v>
      </c>
      <c r="H12" s="17" t="s">
        <v>13</v>
      </c>
      <c r="M12" s="17" t="s">
        <v>7</v>
      </c>
      <c r="N12" s="17" t="s">
        <v>8</v>
      </c>
      <c r="O12" s="17" t="s">
        <v>9</v>
      </c>
      <c r="P12" s="18" t="s">
        <v>10</v>
      </c>
      <c r="Q12" s="18" t="s">
        <v>11</v>
      </c>
      <c r="R12" s="17" t="s">
        <v>12</v>
      </c>
      <c r="S12" s="17" t="s">
        <v>13</v>
      </c>
    </row>
    <row r="13" spans="2:21">
      <c r="B13" s="34" t="s">
        <v>14</v>
      </c>
      <c r="E13" s="2"/>
      <c r="F13" s="3"/>
      <c r="G13" s="4"/>
      <c r="H13" s="4"/>
      <c r="I13" s="4"/>
      <c r="M13" s="34" t="s">
        <v>14</v>
      </c>
      <c r="P13" s="2"/>
      <c r="Q13" s="3"/>
      <c r="R13" s="4"/>
      <c r="S13" s="4"/>
      <c r="T13" s="4"/>
    </row>
    <row r="14" spans="2:21">
      <c r="B14" s="33"/>
      <c r="E14" s="2"/>
      <c r="F14" s="3"/>
      <c r="G14" s="4"/>
      <c r="H14" s="4"/>
      <c r="I14" s="4"/>
      <c r="M14" s="33"/>
      <c r="P14" s="2"/>
      <c r="Q14" s="3"/>
      <c r="R14" s="4"/>
      <c r="S14" s="4"/>
      <c r="T14" s="4"/>
    </row>
    <row r="15" spans="2:21">
      <c r="B15" s="33"/>
      <c r="E15" s="2"/>
      <c r="F15" s="3"/>
      <c r="G15" s="4"/>
      <c r="H15" s="4"/>
      <c r="I15" s="4"/>
      <c r="M15" s="33"/>
      <c r="P15" s="2"/>
      <c r="Q15" s="3"/>
      <c r="R15" s="4"/>
      <c r="S15" s="4"/>
      <c r="T15" s="4"/>
    </row>
    <row r="16" spans="2:21">
      <c r="B16" s="33"/>
      <c r="E16" s="2"/>
      <c r="F16" s="3"/>
      <c r="G16" s="4"/>
      <c r="H16" s="4"/>
      <c r="I16" s="4"/>
      <c r="M16" s="33"/>
      <c r="P16" s="2"/>
      <c r="Q16" s="3"/>
      <c r="R16" s="4"/>
      <c r="S16" s="4"/>
      <c r="T16" s="4"/>
    </row>
    <row r="17" spans="2:20">
      <c r="B17" s="33"/>
      <c r="E17" s="2"/>
      <c r="F17" s="3"/>
      <c r="G17" s="4"/>
      <c r="H17" s="4"/>
      <c r="I17" s="4"/>
      <c r="M17" s="33"/>
      <c r="P17" s="2"/>
      <c r="Q17" s="3"/>
      <c r="R17" s="4"/>
      <c r="S17" s="4"/>
      <c r="T17" s="4"/>
    </row>
    <row r="18" spans="2:20">
      <c r="B18" s="33"/>
      <c r="E18" s="2"/>
      <c r="F18" s="3"/>
      <c r="G18" s="4"/>
      <c r="H18" s="4"/>
      <c r="I18" s="4"/>
      <c r="M18" s="33"/>
      <c r="P18" s="2"/>
      <c r="Q18" s="3"/>
      <c r="R18" s="4"/>
      <c r="S18" s="4"/>
      <c r="T18" s="4"/>
    </row>
    <row r="19" spans="2:20">
      <c r="B19" s="33"/>
      <c r="E19" s="2"/>
      <c r="F19" s="3"/>
      <c r="G19" s="4"/>
      <c r="H19" s="4"/>
      <c r="I19" s="4"/>
      <c r="M19" s="33"/>
      <c r="P19" s="2"/>
      <c r="Q19" s="3"/>
      <c r="R19" s="4"/>
      <c r="S19" s="4"/>
      <c r="T19" s="4"/>
    </row>
    <row r="20" spans="2:20">
      <c r="B20" s="33"/>
      <c r="E20" s="2"/>
      <c r="F20" s="3"/>
      <c r="G20" s="4"/>
      <c r="H20" s="4"/>
      <c r="I20" s="4"/>
      <c r="M20" s="33"/>
      <c r="P20" s="2"/>
      <c r="Q20" s="3"/>
      <c r="R20" s="4"/>
      <c r="S20" s="4"/>
      <c r="T20" s="4"/>
    </row>
    <row r="21" spans="2:20">
      <c r="B21" s="33"/>
      <c r="E21" s="2"/>
      <c r="F21" s="3"/>
      <c r="G21" s="4"/>
      <c r="H21" s="4"/>
      <c r="I21" s="4"/>
      <c r="M21" s="33"/>
      <c r="P21" s="2"/>
      <c r="Q21" s="3"/>
      <c r="R21" s="4"/>
      <c r="S21" s="4"/>
      <c r="T21" s="4"/>
    </row>
    <row r="22" spans="2:20">
      <c r="B22" s="33"/>
      <c r="E22" s="2"/>
      <c r="F22" s="3"/>
      <c r="G22" s="4"/>
      <c r="H22" s="4"/>
      <c r="I22" s="4"/>
      <c r="M22" s="33"/>
      <c r="P22" s="2"/>
      <c r="Q22" s="3"/>
      <c r="R22" s="4"/>
      <c r="S22" s="4"/>
      <c r="T22" s="4"/>
    </row>
    <row r="23" spans="2:20">
      <c r="B23" s="33"/>
      <c r="E23" s="2"/>
      <c r="F23" s="3"/>
      <c r="G23" s="4"/>
      <c r="H23" s="4"/>
      <c r="I23" s="4"/>
      <c r="M23" s="33"/>
      <c r="P23" s="2"/>
      <c r="Q23" s="3"/>
      <c r="R23" s="4"/>
      <c r="S23" s="4"/>
      <c r="T23" s="4"/>
    </row>
    <row r="24" spans="2:20">
      <c r="B24" s="33"/>
      <c r="E24" s="2"/>
      <c r="F24" s="3"/>
      <c r="G24" s="4"/>
      <c r="H24" s="4"/>
      <c r="I24" s="4"/>
      <c r="M24" s="33"/>
      <c r="P24" s="2"/>
      <c r="Q24" s="3"/>
      <c r="R24" s="4"/>
      <c r="S24" s="4"/>
      <c r="T24" s="4"/>
    </row>
    <row r="25" spans="2:20">
      <c r="B25" s="33"/>
      <c r="E25" s="2"/>
      <c r="F25" s="3"/>
      <c r="G25" s="4"/>
      <c r="H25" s="4"/>
      <c r="I25" s="4"/>
      <c r="M25" s="33"/>
      <c r="P25" s="2"/>
      <c r="Q25" s="3"/>
      <c r="R25" s="4"/>
      <c r="S25" s="4"/>
      <c r="T25" s="4"/>
    </row>
    <row r="26" spans="2:20">
      <c r="B26" s="33"/>
      <c r="E26" s="2"/>
      <c r="F26" s="3"/>
      <c r="G26" s="4"/>
      <c r="H26" s="4"/>
      <c r="I26" s="4"/>
      <c r="M26" s="33"/>
      <c r="P26" s="2"/>
      <c r="Q26" s="3"/>
      <c r="R26" s="4"/>
      <c r="S26" s="4"/>
      <c r="T26" s="4"/>
    </row>
    <row r="27" spans="2:20">
      <c r="B27" s="33"/>
      <c r="E27" s="2"/>
      <c r="F27" s="3"/>
      <c r="G27" s="4"/>
      <c r="H27" s="4"/>
      <c r="I27" s="4"/>
      <c r="M27" s="33"/>
      <c r="P27" s="2"/>
      <c r="Q27" s="3"/>
      <c r="R27" s="4"/>
      <c r="S27" s="4"/>
      <c r="T27" s="4"/>
    </row>
    <row r="28" spans="2:20">
      <c r="B28" s="33"/>
      <c r="E28" s="2"/>
      <c r="F28" s="3"/>
      <c r="G28" s="4"/>
      <c r="H28" s="4"/>
      <c r="I28" s="4"/>
      <c r="M28" s="33"/>
      <c r="P28" s="2"/>
      <c r="Q28" s="3"/>
      <c r="R28" s="4"/>
      <c r="S28" s="4"/>
      <c r="T28" s="4"/>
    </row>
    <row r="29" spans="2:20">
      <c r="B29" s="33"/>
      <c r="E29" s="2"/>
      <c r="F29" s="3"/>
      <c r="G29" s="4"/>
      <c r="H29" s="4"/>
      <c r="I29" s="4"/>
      <c r="M29" s="33"/>
      <c r="P29" s="2"/>
      <c r="Q29" s="3"/>
      <c r="R29" s="4"/>
      <c r="S29" s="4"/>
      <c r="T29" s="4"/>
    </row>
    <row r="30" spans="2:20">
      <c r="B30" s="33"/>
      <c r="E30" s="2"/>
      <c r="F30" s="3"/>
      <c r="G30" s="4"/>
      <c r="H30" s="4"/>
      <c r="I30" s="4"/>
      <c r="M30" s="33"/>
      <c r="P30" s="2"/>
      <c r="Q30" s="3"/>
      <c r="R30" s="4"/>
      <c r="S30" s="4"/>
      <c r="T30" s="4"/>
    </row>
    <row r="31" spans="2:20">
      <c r="B31" s="33"/>
      <c r="E31" s="2"/>
      <c r="F31" s="3"/>
      <c r="G31" s="4"/>
      <c r="H31" s="4"/>
      <c r="I31" s="4"/>
      <c r="M31" s="33"/>
      <c r="P31" s="2"/>
      <c r="Q31" s="3"/>
      <c r="R31" s="4"/>
      <c r="S31" s="4"/>
      <c r="T31" s="4"/>
    </row>
    <row r="32" spans="2:20">
      <c r="B32" s="33"/>
      <c r="E32" s="2"/>
      <c r="F32" s="3"/>
      <c r="G32" s="4"/>
      <c r="H32" s="4"/>
      <c r="I32" s="4"/>
      <c r="M32" s="33"/>
      <c r="P32" s="2"/>
      <c r="Q32" s="3"/>
      <c r="R32" s="4"/>
      <c r="S32" s="4"/>
      <c r="T32" s="4"/>
    </row>
    <row r="33" spans="2:20">
      <c r="B33" s="33"/>
      <c r="E33" s="2"/>
      <c r="F33" s="3"/>
      <c r="G33" s="4"/>
      <c r="H33" s="4"/>
      <c r="I33" s="4"/>
      <c r="M33" s="33"/>
      <c r="P33" s="2"/>
      <c r="Q33" s="3"/>
      <c r="R33" s="4"/>
      <c r="S33" s="4"/>
      <c r="T33" s="4"/>
    </row>
    <row r="34" spans="2:20">
      <c r="B34" s="33"/>
      <c r="E34" s="2"/>
      <c r="F34" s="3"/>
      <c r="G34" s="4"/>
      <c r="H34" s="4"/>
      <c r="I34" s="4"/>
      <c r="M34" s="33"/>
      <c r="P34" s="2"/>
      <c r="Q34" s="3"/>
      <c r="R34" s="4"/>
      <c r="S34" s="4"/>
      <c r="T34" s="4"/>
    </row>
    <row r="35" spans="2:20">
      <c r="B35" s="33"/>
      <c r="E35" s="2"/>
      <c r="F35" s="3"/>
      <c r="G35" s="4"/>
      <c r="H35" s="4"/>
      <c r="I35" s="4"/>
      <c r="M35" s="33"/>
      <c r="P35" s="2"/>
      <c r="Q35" s="3"/>
      <c r="R35" s="4"/>
      <c r="S35" s="4"/>
      <c r="T35" s="4"/>
    </row>
    <row r="36" spans="2:20">
      <c r="B36" s="33"/>
      <c r="E36" s="2"/>
      <c r="F36" s="3"/>
      <c r="G36" s="4"/>
      <c r="H36" s="4"/>
      <c r="I36" s="4"/>
      <c r="M36" s="33"/>
      <c r="P36" s="2"/>
      <c r="Q36" s="3"/>
      <c r="R36" s="4"/>
      <c r="S36" s="4"/>
      <c r="T36" s="4"/>
    </row>
    <row r="37" spans="2:20">
      <c r="B37" s="33"/>
      <c r="E37" s="2"/>
      <c r="F37" s="3"/>
      <c r="G37" s="4"/>
      <c r="H37" s="4"/>
      <c r="I37" s="4"/>
      <c r="M37" s="33"/>
      <c r="P37" s="2"/>
      <c r="Q37" s="3"/>
      <c r="R37" s="4"/>
      <c r="S37" s="4"/>
      <c r="T37" s="4"/>
    </row>
    <row r="38" spans="2:20">
      <c r="B38" s="33"/>
      <c r="E38" s="2"/>
      <c r="F38" s="3"/>
      <c r="G38" s="4"/>
      <c r="H38" s="4"/>
      <c r="I38" s="4"/>
      <c r="M38" s="33"/>
      <c r="P38" s="2"/>
      <c r="Q38" s="3"/>
      <c r="R38" s="4"/>
      <c r="S38" s="4"/>
      <c r="T38" s="4"/>
    </row>
    <row r="39" spans="2:20">
      <c r="B39" s="33"/>
      <c r="E39" s="2"/>
      <c r="F39" s="3"/>
      <c r="G39" s="4"/>
      <c r="H39" s="4"/>
      <c r="I39" s="4"/>
      <c r="M39" s="33"/>
      <c r="P39" s="2"/>
      <c r="Q39" s="3"/>
      <c r="R39" s="4"/>
      <c r="S39" s="4"/>
      <c r="T39" s="4"/>
    </row>
    <row r="40" spans="2:20">
      <c r="B40" s="33"/>
      <c r="E40" s="2"/>
      <c r="F40" s="3"/>
      <c r="G40" s="4"/>
      <c r="H40" s="4"/>
      <c r="I40" s="4"/>
      <c r="M40" s="33"/>
      <c r="P40" s="2"/>
      <c r="Q40" s="3"/>
      <c r="R40" s="4"/>
      <c r="S40" s="4"/>
      <c r="T40" s="4"/>
    </row>
    <row r="41" spans="2:20">
      <c r="B41" s="33"/>
      <c r="E41" s="2"/>
      <c r="F41" s="3"/>
      <c r="G41" s="4"/>
      <c r="H41" s="4"/>
      <c r="I41" s="4"/>
      <c r="M41" s="33"/>
      <c r="P41" s="2"/>
      <c r="Q41" s="3"/>
      <c r="R41" s="4"/>
      <c r="S41" s="4"/>
      <c r="T41" s="4"/>
    </row>
    <row r="42" spans="2:20">
      <c r="B42" s="33"/>
      <c r="E42" s="2"/>
      <c r="F42" s="3"/>
      <c r="G42" s="4"/>
      <c r="H42" s="4"/>
      <c r="I42" s="4"/>
      <c r="M42" s="33"/>
      <c r="P42" s="2"/>
      <c r="Q42" s="3"/>
      <c r="R42" s="4"/>
      <c r="S42" s="4"/>
      <c r="T42" s="4"/>
    </row>
    <row r="43" spans="2:20">
      <c r="B43" s="33"/>
      <c r="E43" s="2"/>
      <c r="F43" s="3"/>
      <c r="G43" s="4"/>
      <c r="H43" s="4"/>
      <c r="I43" s="4"/>
      <c r="M43" s="33"/>
      <c r="P43" s="2"/>
      <c r="Q43" s="3"/>
      <c r="R43" s="4"/>
      <c r="S43" s="4"/>
      <c r="T43" s="4"/>
    </row>
    <row r="44" spans="2:20">
      <c r="B44" s="33"/>
      <c r="E44" s="2"/>
      <c r="F44" s="3"/>
      <c r="G44" s="4"/>
      <c r="H44" s="4"/>
      <c r="I44" s="4"/>
      <c r="M44" s="33"/>
      <c r="P44" s="2"/>
      <c r="Q44" s="3"/>
      <c r="R44" s="4"/>
      <c r="S44" s="4"/>
      <c r="T44" s="4"/>
    </row>
    <row r="45" spans="2:20">
      <c r="B45" s="33"/>
      <c r="E45" s="2"/>
      <c r="F45" s="3"/>
      <c r="G45" s="4"/>
      <c r="H45" s="4"/>
      <c r="I45" s="4"/>
      <c r="M45" s="33"/>
      <c r="P45" s="2"/>
      <c r="Q45" s="3"/>
      <c r="R45" s="4"/>
      <c r="S45" s="4"/>
      <c r="T45" s="4"/>
    </row>
    <row r="46" spans="2:20">
      <c r="B46" s="33"/>
      <c r="E46" s="2"/>
      <c r="F46" s="3"/>
      <c r="G46" s="4"/>
      <c r="H46" s="4"/>
      <c r="I46" s="4"/>
      <c r="M46" s="33"/>
      <c r="P46" s="2"/>
      <c r="Q46" s="3"/>
      <c r="R46" s="4"/>
      <c r="S46" s="4"/>
      <c r="T46" s="4"/>
    </row>
    <row r="47" spans="2:20">
      <c r="B47" s="33"/>
      <c r="E47" s="2"/>
      <c r="F47" s="3"/>
      <c r="G47" s="4"/>
      <c r="H47" s="4"/>
      <c r="I47" s="4"/>
      <c r="M47" s="33"/>
      <c r="P47" s="2"/>
      <c r="Q47" s="3"/>
      <c r="R47" s="4"/>
      <c r="S47" s="4"/>
      <c r="T47" s="4"/>
    </row>
    <row r="48" spans="2:20">
      <c r="B48" s="33"/>
      <c r="E48" s="2"/>
      <c r="F48" s="3"/>
      <c r="G48" s="4"/>
      <c r="H48" s="4"/>
      <c r="I48" s="4"/>
      <c r="M48" s="33"/>
      <c r="P48" s="2"/>
      <c r="Q48" s="3"/>
      <c r="R48" s="4"/>
      <c r="S48" s="4"/>
      <c r="T48" s="4"/>
    </row>
    <row r="49" spans="2:21">
      <c r="B49" s="33"/>
      <c r="E49" s="2"/>
      <c r="F49" s="3"/>
      <c r="G49" s="4"/>
      <c r="H49" s="4"/>
      <c r="I49" s="4"/>
      <c r="M49" s="33"/>
      <c r="P49" s="2"/>
      <c r="Q49" s="3"/>
      <c r="R49" s="4"/>
      <c r="S49" s="4"/>
      <c r="T49" s="4"/>
    </row>
    <row r="50" spans="2:21">
      <c r="B50" s="33"/>
      <c r="E50" s="2"/>
      <c r="F50" s="3"/>
      <c r="G50" s="4"/>
      <c r="H50" s="4"/>
      <c r="I50" s="4"/>
      <c r="M50" s="33"/>
      <c r="P50" s="2"/>
      <c r="Q50" s="3"/>
      <c r="R50" s="4"/>
      <c r="S50" s="4"/>
      <c r="T50" s="4"/>
    </row>
    <row r="51" spans="2:21">
      <c r="B51" s="33"/>
      <c r="E51" s="2"/>
      <c r="F51" s="3"/>
      <c r="G51" s="4"/>
      <c r="H51" s="4"/>
      <c r="I51" s="4"/>
      <c r="M51" s="33"/>
      <c r="P51" s="2"/>
      <c r="Q51" s="3"/>
      <c r="R51" s="4"/>
      <c r="S51" s="4"/>
      <c r="T51" s="4"/>
    </row>
    <row r="52" spans="2:21">
      <c r="B52" s="33"/>
      <c r="E52" s="2"/>
      <c r="F52" s="3"/>
      <c r="G52" s="4"/>
      <c r="H52" s="4"/>
      <c r="I52" s="4"/>
      <c r="M52" s="33"/>
      <c r="P52" s="2"/>
      <c r="Q52" s="3"/>
      <c r="R52" s="4"/>
      <c r="S52" s="4"/>
      <c r="T52" s="4"/>
    </row>
    <row r="53" spans="2:21">
      <c r="B53" s="33"/>
      <c r="E53" s="2"/>
      <c r="F53" s="3"/>
      <c r="G53" s="4"/>
      <c r="H53" s="4"/>
      <c r="I53" s="4"/>
      <c r="M53" s="33"/>
      <c r="P53" s="2"/>
      <c r="Q53" s="3"/>
      <c r="R53" s="4"/>
      <c r="S53" s="4"/>
      <c r="T53" s="4"/>
    </row>
    <row r="54" spans="2:21">
      <c r="B54" s="33"/>
      <c r="E54" s="2"/>
      <c r="F54" s="3"/>
      <c r="G54" s="4"/>
      <c r="H54" s="4"/>
      <c r="I54" s="4"/>
      <c r="M54" s="33"/>
      <c r="P54" s="2"/>
      <c r="Q54" s="3"/>
      <c r="R54" s="4"/>
      <c r="S54" s="4"/>
      <c r="T54" s="4"/>
    </row>
    <row r="55" spans="2:21">
      <c r="B55" s="33"/>
      <c r="E55" s="2"/>
      <c r="F55" s="3"/>
      <c r="G55" s="4"/>
      <c r="H55" s="4"/>
      <c r="I55" s="4"/>
      <c r="M55" s="33"/>
      <c r="P55" s="2"/>
      <c r="Q55" s="3"/>
      <c r="R55" s="4"/>
      <c r="S55" s="4"/>
      <c r="T55" s="4"/>
    </row>
    <row r="56" spans="2:21">
      <c r="B56" s="33"/>
      <c r="E56" s="2"/>
      <c r="F56" s="3"/>
      <c r="G56" s="4"/>
      <c r="H56" s="4"/>
      <c r="I56" s="4"/>
      <c r="M56" s="33"/>
      <c r="P56" s="2"/>
      <c r="Q56" s="3"/>
      <c r="R56" s="4"/>
      <c r="S56" s="4"/>
      <c r="T56" s="4"/>
    </row>
    <row r="57" spans="2:21">
      <c r="B57" s="33"/>
      <c r="E57" s="2"/>
      <c r="F57" s="3"/>
      <c r="G57" s="4"/>
      <c r="H57" s="4"/>
      <c r="I57" s="4"/>
      <c r="M57" s="33"/>
      <c r="P57" s="2"/>
      <c r="Q57" s="3"/>
      <c r="R57" s="4"/>
      <c r="S57" s="4"/>
      <c r="T57" s="4"/>
    </row>
    <row r="58" spans="2:21">
      <c r="B58" s="33"/>
      <c r="E58" s="2"/>
      <c r="F58" s="3"/>
      <c r="G58" s="4"/>
      <c r="H58" s="4"/>
      <c r="I58" s="4"/>
      <c r="M58" s="33"/>
      <c r="P58" s="2"/>
      <c r="Q58" s="3"/>
      <c r="R58" s="4"/>
      <c r="S58" s="4"/>
      <c r="T58" s="4"/>
    </row>
    <row r="59" spans="2:21">
      <c r="B59" s="33"/>
      <c r="E59" s="2"/>
      <c r="F59" s="3"/>
      <c r="G59" s="4"/>
      <c r="H59" s="4"/>
      <c r="I59" s="4"/>
      <c r="M59" s="33"/>
      <c r="P59" s="2"/>
      <c r="Q59" s="3"/>
      <c r="R59" s="4"/>
      <c r="S59" s="4"/>
      <c r="T59" s="4"/>
    </row>
    <row r="60" spans="2:21" ht="15.6">
      <c r="B60" s="33"/>
      <c r="E60" s="2"/>
      <c r="F60" s="3"/>
      <c r="G60" s="4"/>
      <c r="H60" s="8"/>
      <c r="I60" s="8"/>
      <c r="M60" s="33"/>
      <c r="P60" s="2"/>
      <c r="Q60" s="3"/>
      <c r="R60" s="4"/>
      <c r="S60" s="8"/>
      <c r="T60" s="8"/>
    </row>
    <row r="61" spans="2:21">
      <c r="B61" t="s">
        <v>15</v>
      </c>
      <c r="E61" s="2"/>
      <c r="F61" s="9"/>
      <c r="G61" s="10">
        <f>SUBTOTAL(109,Table1[Cost])</f>
        <v>0</v>
      </c>
      <c r="I61" t="s">
        <v>16</v>
      </c>
      <c r="J61" s="38" t="s">
        <v>17</v>
      </c>
      <c r="M61" t="s">
        <v>15</v>
      </c>
      <c r="P61" s="2"/>
      <c r="Q61" s="9"/>
      <c r="R61" s="10">
        <f>SUBTOTAL(109,Table2[Cost])</f>
        <v>0</v>
      </c>
      <c r="T61" t="s">
        <v>16</v>
      </c>
      <c r="U61" s="38" t="s">
        <v>17</v>
      </c>
    </row>
    <row r="62" spans="2:21">
      <c r="J62" s="38"/>
      <c r="U62" s="38"/>
    </row>
    <row r="63" spans="2:21">
      <c r="J63" s="38"/>
      <c r="U63" s="38"/>
    </row>
    <row r="64" spans="2:21">
      <c r="J64" s="38"/>
      <c r="U64" s="38"/>
    </row>
    <row r="65" spans="10:21">
      <c r="J65" s="38"/>
      <c r="U65" s="38"/>
    </row>
    <row r="66" spans="10:21">
      <c r="J66" s="38"/>
      <c r="U66" s="38"/>
    </row>
    <row r="67" spans="10:21">
      <c r="J67" s="38"/>
      <c r="U67" s="38"/>
    </row>
    <row r="68" spans="10:21">
      <c r="J68" s="38"/>
      <c r="U68" s="38"/>
    </row>
    <row r="69" spans="10:21">
      <c r="J69" s="38"/>
      <c r="U69" s="38"/>
    </row>
  </sheetData>
  <mergeCells count="6">
    <mergeCell ref="U61:U69"/>
    <mergeCell ref="B7:J7"/>
    <mergeCell ref="L7:S7"/>
    <mergeCell ref="B5:S5"/>
    <mergeCell ref="B3:S3"/>
    <mergeCell ref="J61:J69"/>
  </mergeCells>
  <dataValidations count="2">
    <dataValidation type="list" allowBlank="1" showInputMessage="1" showErrorMessage="1" sqref="H13:H60" xr:uid="{FE45014A-DA1A-4923-B8B0-06CE6D837724}">
      <formula1>"Food/Non-Alcoholic Drinks, Equipment, Booking/Venue Hire, Merchandise, Administrative Costs, Alcohol, Other"</formula1>
    </dataValidation>
    <dataValidation type="list" allowBlank="1" showInputMessage="1" showErrorMessage="1" sqref="S13:S60" xr:uid="{5EA3CFC1-2ECA-40E2-A35C-6F3DF2AD572B}">
      <formula1>"Sales, Merchandise, Arc Grants, Membership fees, Sponsorship, Other"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71573-5550-47D2-95DF-8535B9D2FE5E}">
  <dimension ref="B1:U69"/>
  <sheetViews>
    <sheetView showGridLines="0" topLeftCell="A11" zoomScale="50" zoomScaleNormal="90" workbookViewId="0">
      <selection activeCell="M13" sqref="M13"/>
    </sheetView>
  </sheetViews>
  <sheetFormatPr defaultRowHeight="14.45"/>
  <cols>
    <col min="2" max="2" width="13.42578125" customWidth="1"/>
    <col min="3" max="3" width="13.5703125" customWidth="1"/>
    <col min="4" max="4" width="14.5703125" customWidth="1"/>
    <col min="5" max="5" width="25" customWidth="1"/>
    <col min="6" max="6" width="13.42578125" customWidth="1"/>
    <col min="7" max="7" width="11.5703125" customWidth="1"/>
    <col min="8" max="8" width="17.7109375" customWidth="1"/>
    <col min="9" max="9" width="2.7109375" customWidth="1"/>
    <col min="11" max="11" width="0.7109375" style="13" customWidth="1"/>
    <col min="12" max="12" width="11.28515625" customWidth="1"/>
    <col min="13" max="13" width="13.42578125" customWidth="1"/>
    <col min="14" max="14" width="13.5703125" customWidth="1"/>
    <col min="15" max="15" width="14.5703125" customWidth="1"/>
    <col min="16" max="16" width="25" customWidth="1"/>
    <col min="17" max="17" width="13.42578125" customWidth="1"/>
    <col min="18" max="18" width="11.5703125" customWidth="1"/>
    <col min="19" max="19" width="17.7109375" customWidth="1"/>
    <col min="20" max="20" width="2.7109375" customWidth="1"/>
  </cols>
  <sheetData>
    <row r="1" spans="2:21">
      <c r="K1" s="14"/>
    </row>
    <row r="2" spans="2:21">
      <c r="K2" s="14"/>
    </row>
    <row r="3" spans="2:21" ht="51.75" customHeight="1" thickBot="1">
      <c r="B3" s="45" t="s">
        <v>18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2:21">
      <c r="K4" s="14"/>
    </row>
    <row r="5" spans="2:21" ht="33.75" customHeight="1">
      <c r="B5" s="40" t="s">
        <v>19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2:21">
      <c r="K6" s="14"/>
    </row>
    <row r="7" spans="2:21" ht="33.75" customHeight="1">
      <c r="B7" s="39" t="s">
        <v>3</v>
      </c>
      <c r="C7" s="39"/>
      <c r="D7" s="39"/>
      <c r="E7" s="39"/>
      <c r="F7" s="39"/>
      <c r="G7" s="39"/>
      <c r="H7" s="39"/>
      <c r="I7" s="39"/>
      <c r="J7" s="39"/>
      <c r="L7" s="39" t="s">
        <v>4</v>
      </c>
      <c r="M7" s="39"/>
      <c r="N7" s="39"/>
      <c r="O7" s="39"/>
      <c r="P7" s="39"/>
      <c r="Q7" s="39"/>
      <c r="R7" s="39"/>
      <c r="S7" s="39"/>
    </row>
    <row r="8" spans="2:21" ht="4.5" customHeight="1">
      <c r="B8" s="13"/>
      <c r="C8" s="13"/>
      <c r="D8" s="13"/>
      <c r="E8" s="13"/>
      <c r="F8" s="13"/>
      <c r="G8" s="13"/>
      <c r="H8" s="13"/>
      <c r="I8" s="13"/>
      <c r="J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5.6">
      <c r="B9" s="15" t="s">
        <v>5</v>
      </c>
      <c r="H9" s="16">
        <f>Table3[[#Totals],[Cost]]</f>
        <v>0</v>
      </c>
      <c r="I9" s="10"/>
      <c r="M9" s="15" t="s">
        <v>6</v>
      </c>
      <c r="S9" s="16">
        <f>Table4[[#Totals],[Cost]]</f>
        <v>0</v>
      </c>
      <c r="T9" s="10"/>
    </row>
    <row r="12" spans="2:21" ht="18.600000000000001">
      <c r="B12" s="11" t="s">
        <v>7</v>
      </c>
      <c r="C12" s="11" t="s">
        <v>8</v>
      </c>
      <c r="D12" s="11" t="s">
        <v>9</v>
      </c>
      <c r="E12" s="12" t="s">
        <v>10</v>
      </c>
      <c r="F12" s="12" t="s">
        <v>11</v>
      </c>
      <c r="G12" s="11" t="s">
        <v>12</v>
      </c>
      <c r="H12" s="11" t="s">
        <v>13</v>
      </c>
      <c r="M12" s="11" t="s">
        <v>7</v>
      </c>
      <c r="N12" s="11" t="s">
        <v>8</v>
      </c>
      <c r="O12" s="11" t="s">
        <v>9</v>
      </c>
      <c r="P12" s="12" t="s">
        <v>10</v>
      </c>
      <c r="Q12" s="12" t="s">
        <v>11</v>
      </c>
      <c r="R12" s="11" t="s">
        <v>12</v>
      </c>
      <c r="S12" s="11" t="s">
        <v>13</v>
      </c>
    </row>
    <row r="13" spans="2:21">
      <c r="B13" s="34" t="s">
        <v>14</v>
      </c>
      <c r="E13" s="2"/>
      <c r="F13" s="3"/>
      <c r="G13" s="4"/>
      <c r="H13" s="4"/>
      <c r="I13" s="4"/>
      <c r="M13" s="34" t="s">
        <v>14</v>
      </c>
      <c r="P13" s="2"/>
      <c r="Q13" s="3"/>
      <c r="R13" s="4"/>
      <c r="S13" s="4"/>
      <c r="T13" s="4"/>
    </row>
    <row r="14" spans="2:21">
      <c r="B14" s="34"/>
      <c r="E14" s="2"/>
      <c r="F14" s="3"/>
      <c r="G14" s="4"/>
      <c r="H14" s="4"/>
      <c r="I14" s="4"/>
      <c r="M14" s="34"/>
      <c r="P14" s="2"/>
      <c r="Q14" s="3"/>
      <c r="R14" s="4"/>
      <c r="S14" s="4"/>
      <c r="T14" s="4"/>
    </row>
    <row r="15" spans="2:21">
      <c r="B15" s="34"/>
      <c r="E15" s="2"/>
      <c r="F15" s="3"/>
      <c r="G15" s="4"/>
      <c r="H15" s="4"/>
      <c r="I15" s="4"/>
      <c r="M15" s="34"/>
      <c r="P15" s="2"/>
      <c r="Q15" s="3"/>
      <c r="R15" s="4"/>
      <c r="S15" s="4"/>
      <c r="T15" s="4"/>
    </row>
    <row r="16" spans="2:21">
      <c r="B16" s="34"/>
      <c r="E16" s="2"/>
      <c r="F16" s="3"/>
      <c r="G16" s="4"/>
      <c r="H16" s="4"/>
      <c r="I16" s="4"/>
      <c r="M16" s="34"/>
      <c r="P16" s="2"/>
      <c r="Q16" s="3"/>
      <c r="R16" s="4"/>
      <c r="S16" s="4"/>
      <c r="T16" s="4"/>
    </row>
    <row r="17" spans="2:20">
      <c r="B17" s="34"/>
      <c r="E17" s="2"/>
      <c r="F17" s="3"/>
      <c r="G17" s="4"/>
      <c r="H17" s="4"/>
      <c r="I17" s="4"/>
      <c r="M17" s="34"/>
      <c r="P17" s="2"/>
      <c r="Q17" s="3"/>
      <c r="R17" s="4"/>
      <c r="S17" s="4"/>
      <c r="T17" s="4"/>
    </row>
    <row r="18" spans="2:20">
      <c r="B18" s="34"/>
      <c r="E18" s="2"/>
      <c r="F18" s="3"/>
      <c r="G18" s="4"/>
      <c r="H18" s="4"/>
      <c r="I18" s="4"/>
      <c r="M18" s="34"/>
      <c r="P18" s="2"/>
      <c r="Q18" s="3"/>
      <c r="R18" s="4"/>
      <c r="S18" s="4"/>
      <c r="T18" s="4"/>
    </row>
    <row r="19" spans="2:20">
      <c r="B19" s="34"/>
      <c r="E19" s="2"/>
      <c r="F19" s="3"/>
      <c r="G19" s="4"/>
      <c r="H19" s="4"/>
      <c r="I19" s="4"/>
      <c r="M19" s="34"/>
      <c r="P19" s="2"/>
      <c r="Q19" s="3"/>
      <c r="R19" s="4"/>
      <c r="S19" s="4"/>
      <c r="T19" s="4"/>
    </row>
    <row r="20" spans="2:20">
      <c r="B20" s="34"/>
      <c r="E20" s="2"/>
      <c r="F20" s="3"/>
      <c r="G20" s="4"/>
      <c r="H20" s="4"/>
      <c r="I20" s="4"/>
      <c r="M20" s="34"/>
      <c r="P20" s="2"/>
      <c r="Q20" s="3"/>
      <c r="R20" s="4"/>
      <c r="S20" s="4"/>
      <c r="T20" s="4"/>
    </row>
    <row r="21" spans="2:20">
      <c r="B21" s="34"/>
      <c r="E21" s="2"/>
      <c r="F21" s="3"/>
      <c r="G21" s="4"/>
      <c r="H21" s="4"/>
      <c r="I21" s="4"/>
      <c r="M21" s="34"/>
      <c r="P21" s="2"/>
      <c r="Q21" s="3"/>
      <c r="R21" s="4"/>
      <c r="S21" s="4"/>
      <c r="T21" s="4"/>
    </row>
    <row r="22" spans="2:20">
      <c r="B22" s="34"/>
      <c r="E22" s="2"/>
      <c r="F22" s="3"/>
      <c r="G22" s="4"/>
      <c r="H22" s="4"/>
      <c r="I22" s="4"/>
      <c r="M22" s="34"/>
      <c r="P22" s="2"/>
      <c r="Q22" s="3"/>
      <c r="R22" s="4"/>
      <c r="S22" s="4"/>
      <c r="T22" s="4"/>
    </row>
    <row r="23" spans="2:20">
      <c r="B23" s="34"/>
      <c r="E23" s="2"/>
      <c r="F23" s="3"/>
      <c r="G23" s="4"/>
      <c r="H23" s="4"/>
      <c r="I23" s="4"/>
      <c r="M23" s="34"/>
      <c r="P23" s="2"/>
      <c r="Q23" s="3"/>
      <c r="R23" s="4"/>
      <c r="S23" s="4"/>
      <c r="T23" s="4"/>
    </row>
    <row r="24" spans="2:20">
      <c r="B24" s="34"/>
      <c r="E24" s="2"/>
      <c r="F24" s="3"/>
      <c r="G24" s="4"/>
      <c r="H24" s="4"/>
      <c r="I24" s="4"/>
      <c r="M24" s="34"/>
      <c r="P24" s="2"/>
      <c r="Q24" s="3"/>
      <c r="R24" s="4"/>
      <c r="S24" s="4"/>
      <c r="T24" s="4"/>
    </row>
    <row r="25" spans="2:20">
      <c r="B25" s="34"/>
      <c r="E25" s="2"/>
      <c r="F25" s="3"/>
      <c r="G25" s="4"/>
      <c r="H25" s="4"/>
      <c r="I25" s="4"/>
      <c r="M25" s="34"/>
      <c r="P25" s="2"/>
      <c r="Q25" s="3"/>
      <c r="R25" s="4"/>
      <c r="S25" s="4"/>
      <c r="T25" s="4"/>
    </row>
    <row r="26" spans="2:20">
      <c r="B26" s="34"/>
      <c r="E26" s="2"/>
      <c r="F26" s="3"/>
      <c r="G26" s="4"/>
      <c r="H26" s="4"/>
      <c r="I26" s="4"/>
      <c r="M26" s="34"/>
      <c r="P26" s="2"/>
      <c r="Q26" s="3"/>
      <c r="R26" s="4"/>
      <c r="S26" s="4"/>
      <c r="T26" s="4"/>
    </row>
    <row r="27" spans="2:20">
      <c r="B27" s="34"/>
      <c r="E27" s="2"/>
      <c r="F27" s="3"/>
      <c r="G27" s="4"/>
      <c r="H27" s="4"/>
      <c r="I27" s="4"/>
      <c r="M27" s="34"/>
      <c r="P27" s="2"/>
      <c r="Q27" s="3"/>
      <c r="R27" s="4"/>
      <c r="S27" s="4"/>
      <c r="T27" s="4"/>
    </row>
    <row r="28" spans="2:20">
      <c r="B28" s="34"/>
      <c r="E28" s="2"/>
      <c r="F28" s="3"/>
      <c r="G28" s="4"/>
      <c r="H28" s="4"/>
      <c r="I28" s="4"/>
      <c r="M28" s="34"/>
      <c r="P28" s="2"/>
      <c r="Q28" s="3"/>
      <c r="R28" s="4"/>
      <c r="S28" s="4"/>
      <c r="T28" s="4"/>
    </row>
    <row r="29" spans="2:20">
      <c r="B29" s="34"/>
      <c r="E29" s="2"/>
      <c r="F29" s="3"/>
      <c r="G29" s="4"/>
      <c r="H29" s="4"/>
      <c r="I29" s="4"/>
      <c r="M29" s="34"/>
      <c r="P29" s="2"/>
      <c r="Q29" s="3"/>
      <c r="R29" s="4"/>
      <c r="S29" s="4"/>
      <c r="T29" s="4"/>
    </row>
    <row r="30" spans="2:20">
      <c r="B30" s="34"/>
      <c r="E30" s="2"/>
      <c r="F30" s="3"/>
      <c r="G30" s="4"/>
      <c r="H30" s="4"/>
      <c r="I30" s="4"/>
      <c r="M30" s="34"/>
      <c r="P30" s="2"/>
      <c r="Q30" s="3"/>
      <c r="R30" s="4"/>
      <c r="S30" s="4"/>
      <c r="T30" s="4"/>
    </row>
    <row r="31" spans="2:20">
      <c r="B31" s="34"/>
      <c r="E31" s="2"/>
      <c r="F31" s="3"/>
      <c r="G31" s="4"/>
      <c r="H31" s="4"/>
      <c r="I31" s="4"/>
      <c r="M31" s="34"/>
      <c r="P31" s="2"/>
      <c r="Q31" s="3"/>
      <c r="R31" s="4"/>
      <c r="S31" s="4"/>
      <c r="T31" s="4"/>
    </row>
    <row r="32" spans="2:20">
      <c r="B32" s="34"/>
      <c r="E32" s="2"/>
      <c r="F32" s="3"/>
      <c r="G32" s="4"/>
      <c r="H32" s="4"/>
      <c r="I32" s="4"/>
      <c r="M32" s="34"/>
      <c r="P32" s="2"/>
      <c r="Q32" s="3"/>
      <c r="R32" s="4"/>
      <c r="S32" s="4"/>
      <c r="T32" s="4"/>
    </row>
    <row r="33" spans="2:20">
      <c r="B33" s="34"/>
      <c r="E33" s="2"/>
      <c r="F33" s="3"/>
      <c r="G33" s="4"/>
      <c r="H33" s="4"/>
      <c r="I33" s="4"/>
      <c r="M33" s="34"/>
      <c r="P33" s="2"/>
      <c r="Q33" s="3"/>
      <c r="R33" s="4"/>
      <c r="S33" s="4"/>
      <c r="T33" s="4"/>
    </row>
    <row r="34" spans="2:20">
      <c r="B34" s="34"/>
      <c r="E34" s="2"/>
      <c r="F34" s="3"/>
      <c r="G34" s="4"/>
      <c r="H34" s="4"/>
      <c r="I34" s="4"/>
      <c r="M34" s="34"/>
      <c r="P34" s="2"/>
      <c r="Q34" s="3"/>
      <c r="R34" s="4"/>
      <c r="S34" s="4"/>
      <c r="T34" s="4"/>
    </row>
    <row r="35" spans="2:20">
      <c r="B35" s="34"/>
      <c r="E35" s="2"/>
      <c r="F35" s="3"/>
      <c r="G35" s="4"/>
      <c r="H35" s="4"/>
      <c r="I35" s="4"/>
      <c r="M35" s="34"/>
      <c r="P35" s="2"/>
      <c r="Q35" s="3"/>
      <c r="R35" s="4"/>
      <c r="S35" s="4"/>
      <c r="T35" s="4"/>
    </row>
    <row r="36" spans="2:20">
      <c r="B36" s="34"/>
      <c r="E36" s="2"/>
      <c r="F36" s="3"/>
      <c r="G36" s="4"/>
      <c r="H36" s="4"/>
      <c r="I36" s="4"/>
      <c r="M36" s="34"/>
      <c r="P36" s="2"/>
      <c r="Q36" s="3"/>
      <c r="R36" s="4"/>
      <c r="S36" s="4"/>
      <c r="T36" s="4"/>
    </row>
    <row r="37" spans="2:20">
      <c r="B37" s="34"/>
      <c r="E37" s="2"/>
      <c r="F37" s="3"/>
      <c r="G37" s="4"/>
      <c r="H37" s="4"/>
      <c r="I37" s="4"/>
      <c r="M37" s="34"/>
      <c r="P37" s="2"/>
      <c r="Q37" s="3"/>
      <c r="R37" s="4"/>
      <c r="S37" s="4"/>
      <c r="T37" s="4"/>
    </row>
    <row r="38" spans="2:20">
      <c r="B38" s="34"/>
      <c r="E38" s="2"/>
      <c r="F38" s="3"/>
      <c r="G38" s="4"/>
      <c r="H38" s="4"/>
      <c r="I38" s="4"/>
      <c r="M38" s="34"/>
      <c r="P38" s="2"/>
      <c r="Q38" s="3"/>
      <c r="R38" s="4"/>
      <c r="S38" s="4"/>
      <c r="T38" s="4"/>
    </row>
    <row r="39" spans="2:20">
      <c r="B39" s="34"/>
      <c r="E39" s="2"/>
      <c r="F39" s="3"/>
      <c r="G39" s="4"/>
      <c r="H39" s="4"/>
      <c r="I39" s="4"/>
      <c r="M39" s="34"/>
      <c r="P39" s="2"/>
      <c r="Q39" s="3"/>
      <c r="R39" s="4"/>
      <c r="S39" s="4"/>
      <c r="T39" s="4"/>
    </row>
    <row r="40" spans="2:20">
      <c r="B40" s="34"/>
      <c r="E40" s="2"/>
      <c r="F40" s="3"/>
      <c r="G40" s="4"/>
      <c r="H40" s="4"/>
      <c r="I40" s="4"/>
      <c r="M40" s="34"/>
      <c r="P40" s="2"/>
      <c r="Q40" s="3"/>
      <c r="R40" s="4"/>
      <c r="S40" s="4"/>
      <c r="T40" s="4"/>
    </row>
    <row r="41" spans="2:20">
      <c r="B41" s="34"/>
      <c r="E41" s="2"/>
      <c r="F41" s="3"/>
      <c r="G41" s="4"/>
      <c r="H41" s="4"/>
      <c r="I41" s="4"/>
      <c r="M41" s="34"/>
      <c r="P41" s="2"/>
      <c r="Q41" s="3"/>
      <c r="R41" s="4"/>
      <c r="S41" s="4"/>
      <c r="T41" s="4"/>
    </row>
    <row r="42" spans="2:20">
      <c r="B42" s="34"/>
      <c r="E42" s="2"/>
      <c r="F42" s="3"/>
      <c r="G42" s="4"/>
      <c r="H42" s="4"/>
      <c r="I42" s="4"/>
      <c r="M42" s="34"/>
      <c r="P42" s="2"/>
      <c r="Q42" s="3"/>
      <c r="R42" s="4"/>
      <c r="S42" s="4"/>
      <c r="T42" s="4"/>
    </row>
    <row r="43" spans="2:20">
      <c r="B43" s="34"/>
      <c r="E43" s="2"/>
      <c r="F43" s="3"/>
      <c r="G43" s="4"/>
      <c r="H43" s="4"/>
      <c r="I43" s="4"/>
      <c r="M43" s="34"/>
      <c r="P43" s="2"/>
      <c r="Q43" s="3"/>
      <c r="R43" s="4"/>
      <c r="S43" s="4"/>
      <c r="T43" s="4"/>
    </row>
    <row r="44" spans="2:20">
      <c r="B44" s="34"/>
      <c r="E44" s="2"/>
      <c r="F44" s="3"/>
      <c r="G44" s="4"/>
      <c r="H44" s="4"/>
      <c r="I44" s="4"/>
      <c r="M44" s="34"/>
      <c r="P44" s="2"/>
      <c r="Q44" s="3"/>
      <c r="R44" s="4"/>
      <c r="S44" s="4"/>
      <c r="T44" s="4"/>
    </row>
    <row r="45" spans="2:20">
      <c r="B45" s="34"/>
      <c r="E45" s="2"/>
      <c r="F45" s="3"/>
      <c r="G45" s="4"/>
      <c r="H45" s="4"/>
      <c r="I45" s="4"/>
      <c r="M45" s="34"/>
      <c r="P45" s="2"/>
      <c r="Q45" s="3"/>
      <c r="R45" s="4"/>
      <c r="S45" s="4"/>
      <c r="T45" s="4"/>
    </row>
    <row r="46" spans="2:20">
      <c r="B46" s="34"/>
      <c r="E46" s="2"/>
      <c r="F46" s="3"/>
      <c r="G46" s="4"/>
      <c r="H46" s="4"/>
      <c r="I46" s="4"/>
      <c r="M46" s="34"/>
      <c r="P46" s="2"/>
      <c r="Q46" s="3"/>
      <c r="R46" s="4"/>
      <c r="S46" s="4"/>
      <c r="T46" s="4"/>
    </row>
    <row r="47" spans="2:20">
      <c r="B47" s="34"/>
      <c r="E47" s="2"/>
      <c r="F47" s="3"/>
      <c r="G47" s="4"/>
      <c r="H47" s="4"/>
      <c r="I47" s="4"/>
      <c r="M47" s="34"/>
      <c r="P47" s="2"/>
      <c r="Q47" s="3"/>
      <c r="R47" s="4"/>
      <c r="S47" s="4"/>
      <c r="T47" s="4"/>
    </row>
    <row r="48" spans="2:20">
      <c r="B48" s="34"/>
      <c r="E48" s="2"/>
      <c r="F48" s="3"/>
      <c r="G48" s="4"/>
      <c r="H48" s="4"/>
      <c r="I48" s="4"/>
      <c r="M48" s="34"/>
      <c r="P48" s="2"/>
      <c r="Q48" s="3"/>
      <c r="R48" s="4"/>
      <c r="S48" s="4"/>
      <c r="T48" s="4"/>
    </row>
    <row r="49" spans="2:21">
      <c r="B49" s="34"/>
      <c r="E49" s="2"/>
      <c r="F49" s="3"/>
      <c r="G49" s="4"/>
      <c r="H49" s="4"/>
      <c r="I49" s="4"/>
      <c r="M49" s="34"/>
      <c r="P49" s="2"/>
      <c r="Q49" s="3"/>
      <c r="R49" s="4"/>
      <c r="S49" s="4"/>
      <c r="T49" s="4"/>
    </row>
    <row r="50" spans="2:21">
      <c r="B50" s="34"/>
      <c r="E50" s="2"/>
      <c r="F50" s="3"/>
      <c r="G50" s="4"/>
      <c r="H50" s="4"/>
      <c r="I50" s="4"/>
      <c r="M50" s="34"/>
      <c r="P50" s="2"/>
      <c r="Q50" s="3"/>
      <c r="R50" s="4"/>
      <c r="S50" s="4"/>
      <c r="T50" s="4"/>
    </row>
    <row r="51" spans="2:21">
      <c r="B51" s="34"/>
      <c r="E51" s="2"/>
      <c r="F51" s="3"/>
      <c r="G51" s="4"/>
      <c r="H51" s="4"/>
      <c r="I51" s="4"/>
      <c r="M51" s="34"/>
      <c r="P51" s="2"/>
      <c r="Q51" s="3"/>
      <c r="R51" s="4"/>
      <c r="S51" s="4"/>
      <c r="T51" s="4"/>
    </row>
    <row r="52" spans="2:21">
      <c r="B52" s="34"/>
      <c r="E52" s="2"/>
      <c r="F52" s="3"/>
      <c r="G52" s="4"/>
      <c r="H52" s="4"/>
      <c r="I52" s="4"/>
      <c r="M52" s="34"/>
      <c r="P52" s="2"/>
      <c r="Q52" s="3"/>
      <c r="R52" s="4"/>
      <c r="S52" s="4"/>
      <c r="T52" s="4"/>
    </row>
    <row r="53" spans="2:21">
      <c r="B53" s="34"/>
      <c r="E53" s="2"/>
      <c r="F53" s="3"/>
      <c r="G53" s="4"/>
      <c r="H53" s="4"/>
      <c r="I53" s="4"/>
      <c r="M53" s="34"/>
      <c r="P53" s="2"/>
      <c r="Q53" s="3"/>
      <c r="R53" s="4"/>
      <c r="S53" s="4"/>
      <c r="T53" s="4"/>
    </row>
    <row r="54" spans="2:21">
      <c r="B54" s="34"/>
      <c r="E54" s="2"/>
      <c r="F54" s="3"/>
      <c r="G54" s="4"/>
      <c r="H54" s="4"/>
      <c r="I54" s="4"/>
      <c r="M54" s="34"/>
      <c r="P54" s="2"/>
      <c r="Q54" s="3"/>
      <c r="R54" s="4"/>
      <c r="S54" s="4"/>
      <c r="T54" s="4"/>
    </row>
    <row r="55" spans="2:21">
      <c r="B55" s="34"/>
      <c r="E55" s="2"/>
      <c r="F55" s="3"/>
      <c r="G55" s="4"/>
      <c r="H55" s="4"/>
      <c r="I55" s="4"/>
      <c r="M55" s="34"/>
      <c r="P55" s="2"/>
      <c r="Q55" s="3"/>
      <c r="R55" s="4"/>
      <c r="S55" s="4"/>
      <c r="T55" s="4"/>
    </row>
    <row r="56" spans="2:21">
      <c r="B56" s="34"/>
      <c r="E56" s="2"/>
      <c r="F56" s="3"/>
      <c r="G56" s="4"/>
      <c r="H56" s="4"/>
      <c r="I56" s="4"/>
      <c r="M56" s="34"/>
      <c r="P56" s="2"/>
      <c r="Q56" s="3"/>
      <c r="R56" s="4"/>
      <c r="S56" s="4"/>
      <c r="T56" s="4"/>
    </row>
    <row r="57" spans="2:21">
      <c r="B57" s="34"/>
      <c r="E57" s="2"/>
      <c r="F57" s="3"/>
      <c r="G57" s="4"/>
      <c r="H57" s="4"/>
      <c r="I57" s="4"/>
      <c r="M57" s="34"/>
      <c r="P57" s="2"/>
      <c r="Q57" s="3"/>
      <c r="R57" s="4"/>
      <c r="S57" s="4"/>
      <c r="T57" s="4"/>
    </row>
    <row r="58" spans="2:21">
      <c r="B58" s="34"/>
      <c r="E58" s="2"/>
      <c r="F58" s="3"/>
      <c r="G58" s="4"/>
      <c r="H58" s="4"/>
      <c r="I58" s="4"/>
      <c r="M58" s="34"/>
      <c r="P58" s="2"/>
      <c r="Q58" s="3"/>
      <c r="R58" s="4"/>
      <c r="S58" s="4"/>
      <c r="T58" s="4"/>
    </row>
    <row r="59" spans="2:21">
      <c r="B59" s="34"/>
      <c r="E59" s="2"/>
      <c r="F59" s="3"/>
      <c r="G59" s="4"/>
      <c r="H59" s="4"/>
      <c r="I59" s="4"/>
      <c r="M59" s="34"/>
      <c r="P59" s="2"/>
      <c r="Q59" s="3"/>
      <c r="R59" s="4"/>
      <c r="S59" s="4"/>
      <c r="T59" s="4"/>
    </row>
    <row r="60" spans="2:21" ht="15.6">
      <c r="B60" s="35"/>
      <c r="C60" s="5"/>
      <c r="D60" s="5"/>
      <c r="E60" s="6"/>
      <c r="F60" s="7"/>
      <c r="G60" s="4"/>
      <c r="H60" s="8"/>
      <c r="I60" s="8"/>
      <c r="M60" s="35"/>
      <c r="N60" s="5"/>
      <c r="O60" s="5"/>
      <c r="P60" s="6"/>
      <c r="Q60" s="7"/>
      <c r="R60" s="4"/>
      <c r="S60" s="8"/>
      <c r="T60" s="8"/>
    </row>
    <row r="61" spans="2:21">
      <c r="B61" t="s">
        <v>15</v>
      </c>
      <c r="E61" s="2"/>
      <c r="F61" s="9"/>
      <c r="G61" s="10">
        <f>SUBTOTAL(109,Table3[Cost])</f>
        <v>0</v>
      </c>
      <c r="I61" t="s">
        <v>16</v>
      </c>
      <c r="J61" s="38" t="s">
        <v>17</v>
      </c>
      <c r="M61" t="s">
        <v>15</v>
      </c>
      <c r="P61" s="2"/>
      <c r="Q61" s="9"/>
      <c r="R61" s="10">
        <f>SUBTOTAL(109,Table4[Cost])</f>
        <v>0</v>
      </c>
      <c r="T61" t="s">
        <v>16</v>
      </c>
      <c r="U61" s="38" t="s">
        <v>17</v>
      </c>
    </row>
    <row r="62" spans="2:21">
      <c r="J62" s="38"/>
      <c r="U62" s="38"/>
    </row>
    <row r="63" spans="2:21">
      <c r="J63" s="38"/>
      <c r="U63" s="38"/>
    </row>
    <row r="64" spans="2:21">
      <c r="J64" s="38"/>
      <c r="U64" s="38"/>
    </row>
    <row r="65" spans="10:21">
      <c r="J65" s="38"/>
      <c r="U65" s="38"/>
    </row>
    <row r="66" spans="10:21">
      <c r="J66" s="38"/>
      <c r="U66" s="38"/>
    </row>
    <row r="67" spans="10:21">
      <c r="J67" s="38"/>
      <c r="U67" s="38"/>
    </row>
    <row r="68" spans="10:21">
      <c r="J68" s="38"/>
      <c r="U68" s="38"/>
    </row>
    <row r="69" spans="10:21">
      <c r="J69" s="38"/>
      <c r="U69" s="38"/>
    </row>
  </sheetData>
  <mergeCells count="6">
    <mergeCell ref="U61:U69"/>
    <mergeCell ref="B3:S3"/>
    <mergeCell ref="B5:S5"/>
    <mergeCell ref="B7:J7"/>
    <mergeCell ref="L7:S7"/>
    <mergeCell ref="J61:J69"/>
  </mergeCells>
  <dataValidations count="2">
    <dataValidation type="list" allowBlank="1" showInputMessage="1" showErrorMessage="1" sqref="S13:S60" xr:uid="{9D5A8320-DC2A-4E99-9D95-C3FD58621CF9}">
      <formula1>"Sales, Merchandise, Arc Grants, Membership fees, Sponsorship, Other"</formula1>
    </dataValidation>
    <dataValidation type="list" allowBlank="1" showInputMessage="1" showErrorMessage="1" sqref="H13:H60" xr:uid="{7466126B-F857-4643-9F1B-4A6E80111CBB}">
      <formula1>"Food/Non-Alcoholic Drinks, Equipment, Booking/Venue Hire, Merchandise, Administrative Costs, Alcohol, Other"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14AD-6299-455A-A036-8C760C459984}">
  <dimension ref="B1:U69"/>
  <sheetViews>
    <sheetView showGridLines="0" topLeftCell="A7" zoomScale="50" zoomScaleNormal="90" workbookViewId="0">
      <selection activeCell="M13" sqref="M13"/>
    </sheetView>
  </sheetViews>
  <sheetFormatPr defaultRowHeight="14.45"/>
  <cols>
    <col min="2" max="2" width="13.42578125" customWidth="1"/>
    <col min="3" max="3" width="13.5703125" customWidth="1"/>
    <col min="4" max="4" width="14.5703125" customWidth="1"/>
    <col min="5" max="5" width="25" customWidth="1"/>
    <col min="6" max="6" width="13.42578125" customWidth="1"/>
    <col min="7" max="7" width="11.5703125" customWidth="1"/>
    <col min="8" max="8" width="17.7109375" customWidth="1"/>
    <col min="9" max="9" width="2.7109375" customWidth="1"/>
    <col min="11" max="11" width="0.7109375" style="13" customWidth="1"/>
    <col min="12" max="12" width="11.28515625" customWidth="1"/>
    <col min="13" max="13" width="13.42578125" customWidth="1"/>
    <col min="14" max="14" width="13.5703125" customWidth="1"/>
    <col min="15" max="15" width="14.5703125" customWidth="1"/>
    <col min="16" max="16" width="25" customWidth="1"/>
    <col min="17" max="17" width="13.42578125" customWidth="1"/>
    <col min="18" max="18" width="11.5703125" customWidth="1"/>
    <col min="19" max="19" width="17.7109375" customWidth="1"/>
    <col min="20" max="20" width="2.7109375" customWidth="1"/>
  </cols>
  <sheetData>
    <row r="1" spans="2:21">
      <c r="K1" s="14"/>
    </row>
    <row r="2" spans="2:21">
      <c r="K2" s="14"/>
    </row>
    <row r="3" spans="2:21" ht="51.75" customHeight="1" thickBot="1">
      <c r="B3" s="48" t="s">
        <v>20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50"/>
    </row>
    <row r="4" spans="2:21">
      <c r="K4" s="14"/>
    </row>
    <row r="5" spans="2:21" ht="33.75" customHeight="1">
      <c r="B5" s="40" t="s">
        <v>21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</row>
    <row r="6" spans="2:21">
      <c r="K6" s="14"/>
    </row>
    <row r="7" spans="2:21" ht="33.75" customHeight="1">
      <c r="B7" s="39" t="s">
        <v>3</v>
      </c>
      <c r="C7" s="39"/>
      <c r="D7" s="39"/>
      <c r="E7" s="39"/>
      <c r="F7" s="39"/>
      <c r="G7" s="39"/>
      <c r="H7" s="39"/>
      <c r="I7" s="39"/>
      <c r="J7" s="39"/>
      <c r="L7" s="39" t="s">
        <v>4</v>
      </c>
      <c r="M7" s="39"/>
      <c r="N7" s="39"/>
      <c r="O7" s="39"/>
      <c r="P7" s="39"/>
      <c r="Q7" s="39"/>
      <c r="R7" s="39"/>
      <c r="S7" s="39"/>
    </row>
    <row r="8" spans="2:21" ht="4.5" customHeight="1">
      <c r="B8" s="13"/>
      <c r="C8" s="13"/>
      <c r="D8" s="13"/>
      <c r="E8" s="13"/>
      <c r="F8" s="13"/>
      <c r="G8" s="13"/>
      <c r="H8" s="13"/>
      <c r="I8" s="13"/>
      <c r="J8" s="13"/>
      <c r="L8" s="13"/>
      <c r="M8" s="13"/>
      <c r="N8" s="13"/>
      <c r="O8" s="13"/>
      <c r="P8" s="13"/>
      <c r="Q8" s="13"/>
      <c r="R8" s="13"/>
      <c r="S8" s="13"/>
      <c r="T8" s="13"/>
      <c r="U8" s="13"/>
    </row>
    <row r="9" spans="2:21" ht="15.6">
      <c r="B9" s="15" t="s">
        <v>5</v>
      </c>
      <c r="H9" s="16">
        <f>Table5[[#Totals],[Cost]]</f>
        <v>0</v>
      </c>
      <c r="I9" s="10"/>
      <c r="M9" s="15" t="s">
        <v>6</v>
      </c>
      <c r="S9" s="16">
        <f>Table6[[#Totals],[Cost]]</f>
        <v>0</v>
      </c>
      <c r="T9" s="10"/>
    </row>
    <row r="12" spans="2:21" ht="18.600000000000001">
      <c r="B12" s="19" t="s">
        <v>7</v>
      </c>
      <c r="C12" s="19" t="s">
        <v>8</v>
      </c>
      <c r="D12" s="19" t="s">
        <v>9</v>
      </c>
      <c r="E12" s="20" t="s">
        <v>10</v>
      </c>
      <c r="F12" s="20" t="s">
        <v>11</v>
      </c>
      <c r="G12" s="19" t="s">
        <v>12</v>
      </c>
      <c r="H12" s="19" t="s">
        <v>13</v>
      </c>
      <c r="M12" s="19" t="s">
        <v>7</v>
      </c>
      <c r="N12" s="19" t="s">
        <v>8</v>
      </c>
      <c r="O12" s="19" t="s">
        <v>9</v>
      </c>
      <c r="P12" s="20" t="s">
        <v>10</v>
      </c>
      <c r="Q12" s="20" t="s">
        <v>11</v>
      </c>
      <c r="R12" s="19" t="s">
        <v>12</v>
      </c>
      <c r="S12" s="19" t="s">
        <v>13</v>
      </c>
    </row>
    <row r="13" spans="2:21">
      <c r="B13" s="34" t="s">
        <v>14</v>
      </c>
      <c r="E13" s="2"/>
      <c r="F13" s="3"/>
      <c r="G13" s="4"/>
      <c r="H13" s="4"/>
      <c r="I13" s="4"/>
      <c r="M13" s="34" t="s">
        <v>14</v>
      </c>
      <c r="P13" s="2"/>
      <c r="Q13" s="3"/>
      <c r="R13" s="4"/>
      <c r="S13" s="4"/>
      <c r="T13" s="4"/>
    </row>
    <row r="14" spans="2:21">
      <c r="B14" s="34"/>
      <c r="E14" s="2"/>
      <c r="F14" s="3"/>
      <c r="G14" s="4"/>
      <c r="H14" s="4"/>
      <c r="I14" s="4"/>
      <c r="M14" s="34"/>
      <c r="P14" s="2"/>
      <c r="Q14" s="3"/>
      <c r="R14" s="4"/>
      <c r="S14" s="4"/>
      <c r="T14" s="4"/>
    </row>
    <row r="15" spans="2:21">
      <c r="B15" s="34"/>
      <c r="E15" s="2"/>
      <c r="F15" s="3"/>
      <c r="G15" s="4"/>
      <c r="H15" s="4"/>
      <c r="I15" s="4"/>
      <c r="M15" s="34"/>
      <c r="P15" s="2"/>
      <c r="Q15" s="3"/>
      <c r="R15" s="4"/>
      <c r="S15" s="4"/>
      <c r="T15" s="4"/>
    </row>
    <row r="16" spans="2:21">
      <c r="B16" s="34"/>
      <c r="E16" s="2"/>
      <c r="F16" s="3"/>
      <c r="G16" s="4"/>
      <c r="H16" s="4"/>
      <c r="I16" s="4"/>
      <c r="M16" s="34"/>
      <c r="P16" s="2"/>
      <c r="Q16" s="3"/>
      <c r="R16" s="4"/>
      <c r="S16" s="4"/>
      <c r="T16" s="4"/>
    </row>
    <row r="17" spans="2:20">
      <c r="B17" s="34"/>
      <c r="E17" s="2"/>
      <c r="F17" s="3"/>
      <c r="G17" s="4"/>
      <c r="H17" s="4"/>
      <c r="I17" s="4"/>
      <c r="M17" s="34"/>
      <c r="P17" s="2"/>
      <c r="Q17" s="3"/>
      <c r="R17" s="4"/>
      <c r="S17" s="4"/>
      <c r="T17" s="4"/>
    </row>
    <row r="18" spans="2:20">
      <c r="B18" s="34"/>
      <c r="E18" s="2"/>
      <c r="F18" s="3"/>
      <c r="G18" s="4"/>
      <c r="H18" s="4"/>
      <c r="I18" s="4"/>
      <c r="M18" s="34"/>
      <c r="P18" s="2"/>
      <c r="Q18" s="3"/>
      <c r="R18" s="4"/>
      <c r="S18" s="4"/>
      <c r="T18" s="4"/>
    </row>
    <row r="19" spans="2:20">
      <c r="B19" s="34"/>
      <c r="E19" s="2"/>
      <c r="F19" s="3"/>
      <c r="G19" s="4"/>
      <c r="H19" s="4"/>
      <c r="I19" s="4"/>
      <c r="M19" s="34"/>
      <c r="P19" s="2"/>
      <c r="Q19" s="3"/>
      <c r="R19" s="4"/>
      <c r="S19" s="4"/>
      <c r="T19" s="4"/>
    </row>
    <row r="20" spans="2:20">
      <c r="B20" s="34"/>
      <c r="E20" s="2"/>
      <c r="F20" s="3"/>
      <c r="G20" s="4"/>
      <c r="H20" s="4"/>
      <c r="I20" s="4"/>
      <c r="M20" s="34"/>
      <c r="P20" s="2"/>
      <c r="Q20" s="3"/>
      <c r="R20" s="4"/>
      <c r="S20" s="4"/>
      <c r="T20" s="4"/>
    </row>
    <row r="21" spans="2:20">
      <c r="B21" s="34"/>
      <c r="E21" s="2"/>
      <c r="F21" s="3"/>
      <c r="G21" s="4"/>
      <c r="H21" s="4"/>
      <c r="I21" s="4"/>
      <c r="M21" s="34"/>
      <c r="P21" s="2"/>
      <c r="Q21" s="3"/>
      <c r="R21" s="4"/>
      <c r="S21" s="4"/>
      <c r="T21" s="4"/>
    </row>
    <row r="22" spans="2:20">
      <c r="B22" s="34"/>
      <c r="E22" s="2"/>
      <c r="F22" s="3"/>
      <c r="G22" s="4"/>
      <c r="H22" s="4"/>
      <c r="I22" s="4"/>
      <c r="M22" s="34"/>
      <c r="P22" s="2"/>
      <c r="Q22" s="3"/>
      <c r="R22" s="4"/>
      <c r="S22" s="4"/>
      <c r="T22" s="4"/>
    </row>
    <row r="23" spans="2:20">
      <c r="B23" s="34"/>
      <c r="E23" s="2"/>
      <c r="F23" s="3"/>
      <c r="G23" s="4"/>
      <c r="H23" s="4"/>
      <c r="I23" s="4"/>
      <c r="M23" s="34"/>
      <c r="P23" s="2"/>
      <c r="Q23" s="3"/>
      <c r="R23" s="4"/>
      <c r="S23" s="4"/>
      <c r="T23" s="4"/>
    </row>
    <row r="24" spans="2:20">
      <c r="B24" s="34"/>
      <c r="E24" s="2"/>
      <c r="F24" s="3"/>
      <c r="G24" s="4"/>
      <c r="H24" s="4"/>
      <c r="I24" s="4"/>
      <c r="M24" s="34"/>
      <c r="P24" s="2"/>
      <c r="Q24" s="3"/>
      <c r="R24" s="4"/>
      <c r="S24" s="4"/>
      <c r="T24" s="4"/>
    </row>
    <row r="25" spans="2:20">
      <c r="B25" s="34"/>
      <c r="E25" s="2"/>
      <c r="F25" s="3"/>
      <c r="G25" s="4"/>
      <c r="H25" s="4"/>
      <c r="I25" s="4"/>
      <c r="M25" s="34"/>
      <c r="P25" s="2"/>
      <c r="Q25" s="3"/>
      <c r="R25" s="4"/>
      <c r="S25" s="4"/>
      <c r="T25" s="4"/>
    </row>
    <row r="26" spans="2:20">
      <c r="B26" s="34"/>
      <c r="E26" s="2"/>
      <c r="F26" s="3"/>
      <c r="G26" s="4"/>
      <c r="H26" s="4"/>
      <c r="I26" s="4"/>
      <c r="M26" s="34"/>
      <c r="P26" s="2"/>
      <c r="Q26" s="3"/>
      <c r="R26" s="4"/>
      <c r="S26" s="4"/>
      <c r="T26" s="4"/>
    </row>
    <row r="27" spans="2:20">
      <c r="B27" s="34"/>
      <c r="E27" s="2"/>
      <c r="F27" s="3"/>
      <c r="G27" s="4"/>
      <c r="H27" s="4"/>
      <c r="I27" s="4"/>
      <c r="M27" s="34"/>
      <c r="P27" s="2"/>
      <c r="Q27" s="3"/>
      <c r="R27" s="4"/>
      <c r="S27" s="4"/>
      <c r="T27" s="4"/>
    </row>
    <row r="28" spans="2:20">
      <c r="B28" s="34"/>
      <c r="E28" s="2"/>
      <c r="F28" s="3"/>
      <c r="G28" s="4"/>
      <c r="H28" s="4"/>
      <c r="I28" s="4"/>
      <c r="M28" s="34"/>
      <c r="P28" s="2"/>
      <c r="Q28" s="3"/>
      <c r="R28" s="4"/>
      <c r="S28" s="4"/>
      <c r="T28" s="4"/>
    </row>
    <row r="29" spans="2:20">
      <c r="B29" s="34"/>
      <c r="E29" s="2"/>
      <c r="F29" s="3"/>
      <c r="G29" s="4"/>
      <c r="H29" s="4"/>
      <c r="I29" s="4"/>
      <c r="M29" s="34"/>
      <c r="P29" s="2"/>
      <c r="Q29" s="3"/>
      <c r="R29" s="4"/>
      <c r="S29" s="4"/>
      <c r="T29" s="4"/>
    </row>
    <row r="30" spans="2:20">
      <c r="B30" s="34"/>
      <c r="E30" s="2"/>
      <c r="F30" s="3"/>
      <c r="G30" s="4"/>
      <c r="H30" s="4"/>
      <c r="I30" s="4"/>
      <c r="M30" s="34"/>
      <c r="P30" s="2"/>
      <c r="Q30" s="3"/>
      <c r="R30" s="4"/>
      <c r="S30" s="4"/>
      <c r="T30" s="4"/>
    </row>
    <row r="31" spans="2:20">
      <c r="B31" s="34"/>
      <c r="E31" s="2"/>
      <c r="F31" s="3"/>
      <c r="G31" s="4"/>
      <c r="H31" s="4"/>
      <c r="I31" s="4"/>
      <c r="M31" s="34"/>
      <c r="P31" s="2"/>
      <c r="Q31" s="3"/>
      <c r="R31" s="4"/>
      <c r="S31" s="4"/>
      <c r="T31" s="4"/>
    </row>
    <row r="32" spans="2:20">
      <c r="B32" s="34"/>
      <c r="E32" s="2"/>
      <c r="F32" s="3"/>
      <c r="G32" s="4"/>
      <c r="H32" s="4"/>
      <c r="I32" s="4"/>
      <c r="M32" s="34"/>
      <c r="P32" s="2"/>
      <c r="Q32" s="3"/>
      <c r="R32" s="4"/>
      <c r="S32" s="4"/>
      <c r="T32" s="4"/>
    </row>
    <row r="33" spans="2:20">
      <c r="B33" s="34"/>
      <c r="E33" s="2"/>
      <c r="F33" s="3"/>
      <c r="G33" s="4"/>
      <c r="H33" s="4"/>
      <c r="I33" s="4"/>
      <c r="M33" s="34"/>
      <c r="P33" s="2"/>
      <c r="Q33" s="3"/>
      <c r="R33" s="4"/>
      <c r="S33" s="4"/>
      <c r="T33" s="4"/>
    </row>
    <row r="34" spans="2:20">
      <c r="B34" s="34"/>
      <c r="E34" s="2"/>
      <c r="F34" s="3"/>
      <c r="G34" s="4"/>
      <c r="H34" s="4"/>
      <c r="I34" s="4"/>
      <c r="M34" s="34"/>
      <c r="P34" s="2"/>
      <c r="Q34" s="3"/>
      <c r="R34" s="4"/>
      <c r="S34" s="4"/>
      <c r="T34" s="4"/>
    </row>
    <row r="35" spans="2:20">
      <c r="B35" s="34"/>
      <c r="E35" s="2"/>
      <c r="F35" s="3"/>
      <c r="G35" s="4"/>
      <c r="H35" s="4"/>
      <c r="I35" s="4"/>
      <c r="M35" s="34"/>
      <c r="P35" s="2"/>
      <c r="Q35" s="3"/>
      <c r="R35" s="4"/>
      <c r="S35" s="4"/>
      <c r="T35" s="4"/>
    </row>
    <row r="36" spans="2:20">
      <c r="B36" s="34"/>
      <c r="E36" s="2"/>
      <c r="F36" s="3"/>
      <c r="G36" s="4"/>
      <c r="H36" s="4"/>
      <c r="I36" s="4"/>
      <c r="M36" s="34"/>
      <c r="P36" s="2"/>
      <c r="Q36" s="3"/>
      <c r="R36" s="4"/>
      <c r="S36" s="4"/>
      <c r="T36" s="4"/>
    </row>
    <row r="37" spans="2:20">
      <c r="B37" s="34"/>
      <c r="E37" s="2"/>
      <c r="F37" s="3"/>
      <c r="G37" s="4"/>
      <c r="H37" s="4"/>
      <c r="I37" s="4"/>
      <c r="M37" s="34"/>
      <c r="P37" s="2"/>
      <c r="Q37" s="3"/>
      <c r="R37" s="4"/>
      <c r="S37" s="4"/>
      <c r="T37" s="4"/>
    </row>
    <row r="38" spans="2:20">
      <c r="B38" s="34"/>
      <c r="E38" s="2"/>
      <c r="F38" s="3"/>
      <c r="G38" s="4"/>
      <c r="H38" s="4"/>
      <c r="I38" s="4"/>
      <c r="M38" s="34"/>
      <c r="P38" s="2"/>
      <c r="Q38" s="3"/>
      <c r="R38" s="4"/>
      <c r="S38" s="4"/>
      <c r="T38" s="4"/>
    </row>
    <row r="39" spans="2:20">
      <c r="B39" s="34"/>
      <c r="E39" s="2"/>
      <c r="F39" s="3"/>
      <c r="G39" s="4"/>
      <c r="H39" s="4"/>
      <c r="I39" s="4"/>
      <c r="M39" s="34"/>
      <c r="P39" s="2"/>
      <c r="Q39" s="3"/>
      <c r="R39" s="4"/>
      <c r="S39" s="4"/>
      <c r="T39" s="4"/>
    </row>
    <row r="40" spans="2:20">
      <c r="B40" s="34"/>
      <c r="E40" s="2"/>
      <c r="F40" s="3"/>
      <c r="G40" s="4"/>
      <c r="H40" s="4"/>
      <c r="I40" s="4"/>
      <c r="M40" s="34"/>
      <c r="P40" s="2"/>
      <c r="Q40" s="3"/>
      <c r="R40" s="4"/>
      <c r="S40" s="4"/>
      <c r="T40" s="4"/>
    </row>
    <row r="41" spans="2:20">
      <c r="B41" s="34"/>
      <c r="E41" s="2"/>
      <c r="F41" s="3"/>
      <c r="G41" s="4"/>
      <c r="H41" s="4"/>
      <c r="I41" s="4"/>
      <c r="M41" s="34"/>
      <c r="P41" s="2"/>
      <c r="Q41" s="3"/>
      <c r="R41" s="4"/>
      <c r="S41" s="4"/>
      <c r="T41" s="4"/>
    </row>
    <row r="42" spans="2:20">
      <c r="B42" s="34"/>
      <c r="E42" s="2"/>
      <c r="F42" s="3"/>
      <c r="G42" s="4"/>
      <c r="H42" s="4"/>
      <c r="I42" s="4"/>
      <c r="M42" s="34"/>
      <c r="P42" s="2"/>
      <c r="Q42" s="3"/>
      <c r="R42" s="4"/>
      <c r="S42" s="4"/>
      <c r="T42" s="4"/>
    </row>
    <row r="43" spans="2:20">
      <c r="B43" s="34"/>
      <c r="E43" s="2"/>
      <c r="F43" s="3"/>
      <c r="G43" s="4"/>
      <c r="H43" s="4"/>
      <c r="I43" s="4"/>
      <c r="M43" s="34"/>
      <c r="P43" s="2"/>
      <c r="Q43" s="3"/>
      <c r="R43" s="4"/>
      <c r="S43" s="4"/>
      <c r="T43" s="4"/>
    </row>
    <row r="44" spans="2:20">
      <c r="B44" s="34"/>
      <c r="E44" s="2"/>
      <c r="F44" s="3"/>
      <c r="G44" s="4"/>
      <c r="H44" s="4"/>
      <c r="I44" s="4"/>
      <c r="M44" s="34"/>
      <c r="P44" s="2"/>
      <c r="Q44" s="3"/>
      <c r="R44" s="4"/>
      <c r="S44" s="4"/>
      <c r="T44" s="4"/>
    </row>
    <row r="45" spans="2:20">
      <c r="B45" s="34"/>
      <c r="E45" s="2"/>
      <c r="F45" s="3"/>
      <c r="G45" s="4"/>
      <c r="H45" s="4"/>
      <c r="I45" s="4"/>
      <c r="M45" s="34"/>
      <c r="P45" s="2"/>
      <c r="Q45" s="3"/>
      <c r="R45" s="4"/>
      <c r="S45" s="4"/>
      <c r="T45" s="4"/>
    </row>
    <row r="46" spans="2:20">
      <c r="B46" s="34"/>
      <c r="E46" s="2"/>
      <c r="F46" s="3"/>
      <c r="G46" s="4"/>
      <c r="H46" s="4"/>
      <c r="I46" s="4"/>
      <c r="M46" s="34"/>
      <c r="P46" s="2"/>
      <c r="Q46" s="3"/>
      <c r="R46" s="4"/>
      <c r="S46" s="4"/>
      <c r="T46" s="4"/>
    </row>
    <row r="47" spans="2:20">
      <c r="B47" s="34"/>
      <c r="E47" s="2"/>
      <c r="F47" s="3"/>
      <c r="G47" s="4"/>
      <c r="H47" s="4"/>
      <c r="I47" s="4"/>
      <c r="M47" s="34"/>
      <c r="P47" s="2"/>
      <c r="Q47" s="3"/>
      <c r="R47" s="4"/>
      <c r="S47" s="4"/>
      <c r="T47" s="4"/>
    </row>
    <row r="48" spans="2:20">
      <c r="B48" s="34"/>
      <c r="E48" s="2"/>
      <c r="F48" s="3"/>
      <c r="G48" s="4"/>
      <c r="H48" s="4"/>
      <c r="I48" s="4"/>
      <c r="M48" s="34"/>
      <c r="P48" s="2"/>
      <c r="Q48" s="3"/>
      <c r="R48" s="4"/>
      <c r="S48" s="4"/>
      <c r="T48" s="4"/>
    </row>
    <row r="49" spans="2:21">
      <c r="B49" s="34"/>
      <c r="E49" s="2"/>
      <c r="F49" s="3"/>
      <c r="G49" s="4"/>
      <c r="H49" s="4"/>
      <c r="I49" s="4"/>
      <c r="M49" s="34"/>
      <c r="P49" s="2"/>
      <c r="Q49" s="3"/>
      <c r="R49" s="4"/>
      <c r="S49" s="4"/>
      <c r="T49" s="4"/>
    </row>
    <row r="50" spans="2:21">
      <c r="B50" s="34"/>
      <c r="E50" s="2"/>
      <c r="F50" s="3"/>
      <c r="G50" s="4"/>
      <c r="H50" s="4"/>
      <c r="I50" s="4"/>
      <c r="M50" s="34"/>
      <c r="P50" s="2"/>
      <c r="Q50" s="3"/>
      <c r="R50" s="4"/>
      <c r="S50" s="4"/>
      <c r="T50" s="4"/>
    </row>
    <row r="51" spans="2:21">
      <c r="B51" s="34"/>
      <c r="E51" s="2"/>
      <c r="F51" s="3"/>
      <c r="G51" s="4"/>
      <c r="H51" s="4"/>
      <c r="I51" s="4"/>
      <c r="M51" s="34"/>
      <c r="P51" s="2"/>
      <c r="Q51" s="3"/>
      <c r="R51" s="4"/>
      <c r="S51" s="4"/>
      <c r="T51" s="4"/>
    </row>
    <row r="52" spans="2:21">
      <c r="B52" s="34"/>
      <c r="E52" s="2"/>
      <c r="F52" s="3"/>
      <c r="G52" s="4"/>
      <c r="H52" s="4"/>
      <c r="I52" s="4"/>
      <c r="M52" s="34"/>
      <c r="P52" s="2"/>
      <c r="Q52" s="3"/>
      <c r="R52" s="4"/>
      <c r="S52" s="4"/>
      <c r="T52" s="4"/>
    </row>
    <row r="53" spans="2:21">
      <c r="B53" s="34"/>
      <c r="E53" s="2"/>
      <c r="F53" s="3"/>
      <c r="G53" s="4"/>
      <c r="H53" s="4"/>
      <c r="I53" s="4"/>
      <c r="M53" s="34"/>
      <c r="P53" s="2"/>
      <c r="Q53" s="3"/>
      <c r="R53" s="4"/>
      <c r="S53" s="4"/>
      <c r="T53" s="4"/>
    </row>
    <row r="54" spans="2:21">
      <c r="B54" s="34"/>
      <c r="E54" s="2"/>
      <c r="F54" s="3"/>
      <c r="G54" s="4"/>
      <c r="H54" s="4"/>
      <c r="I54" s="4"/>
      <c r="M54" s="34"/>
      <c r="P54" s="2"/>
      <c r="Q54" s="3"/>
      <c r="R54" s="4"/>
      <c r="S54" s="4"/>
      <c r="T54" s="4"/>
    </row>
    <row r="55" spans="2:21">
      <c r="B55" s="34"/>
      <c r="E55" s="2"/>
      <c r="F55" s="3"/>
      <c r="G55" s="4"/>
      <c r="H55" s="4"/>
      <c r="I55" s="4"/>
      <c r="M55" s="34"/>
      <c r="P55" s="2"/>
      <c r="Q55" s="3"/>
      <c r="R55" s="4"/>
      <c r="S55" s="4"/>
      <c r="T55" s="4"/>
    </row>
    <row r="56" spans="2:21">
      <c r="B56" s="34"/>
      <c r="E56" s="2"/>
      <c r="F56" s="3"/>
      <c r="G56" s="4"/>
      <c r="H56" s="4"/>
      <c r="I56" s="4"/>
      <c r="M56" s="34"/>
      <c r="P56" s="2"/>
      <c r="Q56" s="3"/>
      <c r="R56" s="4"/>
      <c r="S56" s="4"/>
      <c r="T56" s="4"/>
    </row>
    <row r="57" spans="2:21">
      <c r="B57" s="34"/>
      <c r="E57" s="2"/>
      <c r="F57" s="3"/>
      <c r="G57" s="4"/>
      <c r="H57" s="4"/>
      <c r="I57" s="4"/>
      <c r="M57" s="34"/>
      <c r="P57" s="2"/>
      <c r="Q57" s="3"/>
      <c r="R57" s="4"/>
      <c r="S57" s="4"/>
      <c r="T57" s="4"/>
    </row>
    <row r="58" spans="2:21">
      <c r="B58" s="34"/>
      <c r="E58" s="2"/>
      <c r="F58" s="3"/>
      <c r="G58" s="4"/>
      <c r="H58" s="4"/>
      <c r="I58" s="4"/>
      <c r="M58" s="34"/>
      <c r="P58" s="2"/>
      <c r="Q58" s="3"/>
      <c r="R58" s="4"/>
      <c r="S58" s="4"/>
      <c r="T58" s="4"/>
    </row>
    <row r="59" spans="2:21">
      <c r="B59" s="34"/>
      <c r="E59" s="2"/>
      <c r="F59" s="3"/>
      <c r="G59" s="4"/>
      <c r="H59" s="4"/>
      <c r="I59" s="4"/>
      <c r="M59" s="34"/>
      <c r="P59" s="2"/>
      <c r="Q59" s="3"/>
      <c r="R59" s="4"/>
      <c r="S59" s="4"/>
      <c r="T59" s="4"/>
    </row>
    <row r="60" spans="2:21" ht="15.6">
      <c r="B60" s="35"/>
      <c r="C60" s="5"/>
      <c r="D60" s="5"/>
      <c r="E60" s="6"/>
      <c r="F60" s="7"/>
      <c r="G60" s="4"/>
      <c r="H60" s="4"/>
      <c r="I60" s="8"/>
      <c r="M60" s="35"/>
      <c r="N60" s="5"/>
      <c r="O60" s="5"/>
      <c r="P60" s="6"/>
      <c r="Q60" s="7"/>
      <c r="R60" s="4"/>
      <c r="S60" s="4"/>
      <c r="T60" s="8"/>
    </row>
    <row r="61" spans="2:21">
      <c r="B61" t="s">
        <v>15</v>
      </c>
      <c r="E61" s="2"/>
      <c r="F61" s="9"/>
      <c r="G61" s="10">
        <f>SUBTOTAL(109,Table5[Cost])</f>
        <v>0</v>
      </c>
      <c r="I61" t="s">
        <v>16</v>
      </c>
      <c r="J61" s="38" t="s">
        <v>17</v>
      </c>
      <c r="M61" s="34"/>
      <c r="S61" s="4"/>
      <c r="T61" t="s">
        <v>16</v>
      </c>
      <c r="U61" s="38" t="s">
        <v>17</v>
      </c>
    </row>
    <row r="62" spans="2:21">
      <c r="J62" s="38"/>
      <c r="M62" t="s">
        <v>15</v>
      </c>
      <c r="P62" s="2"/>
      <c r="Q62" s="9"/>
      <c r="R62" s="10">
        <f>SUBTOTAL(109,Table6[Cost])</f>
        <v>0</v>
      </c>
      <c r="U62" s="38"/>
    </row>
    <row r="63" spans="2:21">
      <c r="J63" s="38"/>
      <c r="U63" s="38"/>
    </row>
    <row r="64" spans="2:21">
      <c r="J64" s="38"/>
      <c r="U64" s="38"/>
    </row>
    <row r="65" spans="10:21">
      <c r="J65" s="38"/>
      <c r="U65" s="38"/>
    </row>
    <row r="66" spans="10:21">
      <c r="J66" s="38"/>
      <c r="U66" s="38"/>
    </row>
    <row r="67" spans="10:21">
      <c r="J67" s="38"/>
      <c r="U67" s="38"/>
    </row>
    <row r="68" spans="10:21">
      <c r="J68" s="38"/>
      <c r="U68" s="38"/>
    </row>
    <row r="69" spans="10:21">
      <c r="J69" s="38"/>
      <c r="U69" s="38"/>
    </row>
  </sheetData>
  <mergeCells count="6">
    <mergeCell ref="U61:U69"/>
    <mergeCell ref="B3:S3"/>
    <mergeCell ref="B5:S5"/>
    <mergeCell ref="B7:J7"/>
    <mergeCell ref="L7:S7"/>
    <mergeCell ref="J61:J69"/>
  </mergeCells>
  <dataValidations count="2">
    <dataValidation type="list" allowBlank="1" showInputMessage="1" showErrorMessage="1" sqref="H13:H60" xr:uid="{0B0B66B5-0D86-4073-B9F9-FEB1CF26AEF9}">
      <formula1>"Food/Non-Alcoholic Drinks, Equipment, Booking/Venue Hire, Merchandise, Administrative Costs, Alcohol, Other"</formula1>
    </dataValidation>
    <dataValidation type="list" allowBlank="1" showInputMessage="1" showErrorMessage="1" sqref="S13:S61" xr:uid="{AA263912-0F26-4410-90C9-F61EEE135BB7}">
      <formula1>"Sales, Merchandise, Arc Grants, Membership fees, Sponsorship, Other"</formula1>
    </dataValidation>
  </dataValidations>
  <pageMargins left="0.7" right="0.7" top="0.75" bottom="0.75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37F01-3747-4697-B4F8-D78D15931FD5}">
  <dimension ref="B3:S56"/>
  <sheetViews>
    <sheetView showGridLines="0" tabSelected="1" topLeftCell="A18" zoomScale="77" zoomScaleNormal="77" workbookViewId="0">
      <selection activeCell="C35" sqref="C35"/>
    </sheetView>
  </sheetViews>
  <sheetFormatPr defaultRowHeight="14.45"/>
  <cols>
    <col min="2" max="2" width="59.7109375" customWidth="1"/>
    <col min="3" max="3" width="13.7109375" customWidth="1"/>
    <col min="4" max="4" width="9.28515625" customWidth="1"/>
  </cols>
  <sheetData>
    <row r="3" spans="2:19" ht="51.75" customHeight="1" thickBot="1">
      <c r="B3" s="45" t="s">
        <v>22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7"/>
    </row>
    <row r="4" spans="2:19" ht="32.25" customHeight="1">
      <c r="B4" s="54" t="s">
        <v>23</v>
      </c>
      <c r="C4" s="54"/>
      <c r="D4" s="54"/>
      <c r="E4" s="54"/>
      <c r="F4" s="54"/>
      <c r="G4" s="54"/>
      <c r="H4" s="54"/>
      <c r="I4" s="21"/>
      <c r="J4" s="21"/>
      <c r="K4" s="21"/>
      <c r="L4" s="21"/>
      <c r="M4" s="21"/>
      <c r="N4" s="21"/>
      <c r="O4" s="21"/>
      <c r="P4" s="21"/>
      <c r="Q4" s="28" t="s">
        <v>24</v>
      </c>
      <c r="R4" s="53">
        <v>2024</v>
      </c>
      <c r="S4" s="53"/>
    </row>
    <row r="5" spans="2:19">
      <c r="B5" s="55" t="s">
        <v>5</v>
      </c>
      <c r="C5" s="55"/>
      <c r="D5" s="55"/>
      <c r="E5" s="55"/>
      <c r="R5" s="57">
        <f>'General Ledger T3 2023'!G61+'General Ledger T1 2024'!G61+'General Ledger T2 &amp; T3 2024'!G61</f>
        <v>0</v>
      </c>
      <c r="S5" s="57"/>
    </row>
    <row r="6" spans="2:19">
      <c r="B6" s="56" t="s">
        <v>6</v>
      </c>
      <c r="C6" s="56"/>
      <c r="D6" s="56"/>
      <c r="E6" s="56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58">
        <f>'General Ledger T3 2023'!R61+'General Ledger T1 2024'!R61+'General Ledger T2 &amp; T3 2024'!R62</f>
        <v>0</v>
      </c>
      <c r="S6" s="58"/>
    </row>
    <row r="7" spans="2:19">
      <c r="B7" s="15" t="s">
        <v>25</v>
      </c>
      <c r="C7" s="9"/>
      <c r="R7" s="51">
        <f>R6-R5</f>
        <v>0</v>
      </c>
      <c r="S7" s="52"/>
    </row>
    <row r="8" spans="2:19">
      <c r="B8" s="15"/>
      <c r="C8" s="9"/>
      <c r="R8" s="30"/>
      <c r="S8" s="31"/>
    </row>
    <row r="9" spans="2:19">
      <c r="B9" s="32" t="s">
        <v>26</v>
      </c>
    </row>
    <row r="10" spans="2:19" ht="21">
      <c r="B10" s="23" t="s">
        <v>27</v>
      </c>
    </row>
    <row r="11" spans="2:19" ht="18.600000000000001">
      <c r="B11" s="1" t="s">
        <v>13</v>
      </c>
      <c r="C11" s="1" t="s">
        <v>28</v>
      </c>
    </row>
    <row r="12" spans="2:19">
      <c r="B12" s="24" t="s">
        <v>29</v>
      </c>
      <c r="C12" s="4">
        <f>SUMIFS(Table1[Cost], Table1[Category], "Food/Non-Alcoholic Drinks") +
 SUMIFS(Table3[Cost], Table3[Category], "Food/Non-Alcoholic Drinks") +
 SUMIFS(Table5[Cost], Table5[Category], "Food/Non-Alcoholic Drinks")</f>
        <v>0</v>
      </c>
    </row>
    <row r="13" spans="2:19">
      <c r="B13" s="24" t="s">
        <v>30</v>
      </c>
      <c r="C13" s="4">
        <f>SUMIFS(Table1[Cost], Table1[Category], "Equipment") +
 SUMIFS(Table3[Cost], Table3[Category], "Equipment") +
 SUMIFS(Table5[Cost], Table5[Category], "Equipment")</f>
        <v>0</v>
      </c>
    </row>
    <row r="14" spans="2:19">
      <c r="B14" s="24" t="s">
        <v>31</v>
      </c>
      <c r="C14" s="4">
        <f>SUMIFS(Table1[Cost], Table1[Category], "Booking/Venue Hire") +
 SUMIFS(Table3[Cost], Table3[Category], "Booking/Venue Hire") +
 SUMIFS(Table5[Cost], Table5[Category], "Booking/Venue Hire")</f>
        <v>0</v>
      </c>
    </row>
    <row r="15" spans="2:19">
      <c r="B15" s="24" t="s">
        <v>32</v>
      </c>
      <c r="C15" s="4">
        <f>SUMIFS(Table1[Cost], Table1[Category], "Merchandise") +
 SUMIFS(Table3[Cost], Table3[Category], "Merchandise") +
 SUMIFS(Table5[Cost], Table5[Category], "Merchandise")</f>
        <v>0</v>
      </c>
    </row>
    <row r="16" spans="2:19">
      <c r="B16" s="24" t="s">
        <v>33</v>
      </c>
      <c r="C16" s="4">
        <f>SUMIFS(Table1[Cost], Table1[Category], "Administrative Costs") +
 SUMIFS(Table3[Cost], Table3[Category], "Administrative Costs") +
 SUMIFS(Table5[Cost], Table5[Category], "Administrative Costs")</f>
        <v>0</v>
      </c>
    </row>
    <row r="17" spans="2:3">
      <c r="B17" s="24" t="s">
        <v>34</v>
      </c>
      <c r="C17" s="4">
        <f>SUMIFS(Table1[Cost], Table1[Category], "Alcohol") +
 SUMIFS(Table3[Cost], Table3[Category], "Alcohol") +
 SUMIFS(Table5[Cost], Table5[Category], "Alcohol")</f>
        <v>0</v>
      </c>
    </row>
    <row r="18" spans="2:3">
      <c r="B18" s="25" t="s">
        <v>35</v>
      </c>
      <c r="C18" s="4">
        <f>SUMIFS(Table1[Cost], Table1[Category], "Other") +
 SUMIFS(Table3[Cost], Table3[Category], "Other") +
 SUMIFS(Table5[Cost], Table5[Category], "Other")</f>
        <v>0</v>
      </c>
    </row>
    <row r="19" spans="2:3">
      <c r="B19" t="s">
        <v>15</v>
      </c>
      <c r="C19" s="10">
        <f>SUBTOTAL(109,Table7[Amount])</f>
        <v>0</v>
      </c>
    </row>
    <row r="20" spans="2:3">
      <c r="C20" s="4"/>
    </row>
    <row r="21" spans="2:3">
      <c r="C21" s="4"/>
    </row>
    <row r="22" spans="2:3" ht="21">
      <c r="B22" s="23" t="s">
        <v>36</v>
      </c>
      <c r="C22" s="4"/>
    </row>
    <row r="23" spans="2:3" ht="18.600000000000001">
      <c r="B23" s="1" t="s">
        <v>13</v>
      </c>
      <c r="C23" s="1" t="s">
        <v>28</v>
      </c>
    </row>
    <row r="24" spans="2:3">
      <c r="B24" s="24" t="s">
        <v>37</v>
      </c>
      <c r="C24" s="24">
        <f>SUMIFS(Table2[Cost], Table2[Category], "Sales") +
 SUMIFS(Table4[Cost], Table4[Category], "Sales") +
 SUMIFS(Table6[Cost], Table6[Category], "Sales")</f>
        <v>0</v>
      </c>
    </row>
    <row r="25" spans="2:3">
      <c r="B25" s="24" t="s">
        <v>32</v>
      </c>
      <c r="C25" s="24">
        <f>SUMIFS(Table2[Cost], Table2[Category], "Merchandise") +
 SUMIFS(Table4[Cost], Table4[Category], "Merchandise") +
 SUMIFS(Table6[Cost], Table6[Category], "Merchandise")</f>
        <v>0</v>
      </c>
    </row>
    <row r="26" spans="2:3">
      <c r="B26" s="24" t="s">
        <v>38</v>
      </c>
      <c r="C26" s="24">
        <f>SUMIFS(Table2[Cost],Table2[Category],"Arc Grants")+
SUMIFS(Table4[Cost],Table4[Category],"Arc Grants")+
SUMIFS(Table6[Cost],Table6[Category],"Arc Grants")</f>
        <v>0</v>
      </c>
    </row>
    <row r="27" spans="2:3">
      <c r="B27" s="24" t="s">
        <v>39</v>
      </c>
      <c r="C27" s="24">
        <f>SUMIFS(Table2[Cost],Table2[Category],"Membership fees")+
SUMIFS(Table4[Cost],Table4[Category],"Membership fees")+
SUMIFS(Table6[Cost],Table6[Category],"Membership fees")</f>
        <v>0</v>
      </c>
    </row>
    <row r="28" spans="2:3">
      <c r="B28" s="24" t="s">
        <v>40</v>
      </c>
      <c r="C28" s="24">
        <f>SUMIFS(Table2[Cost],Table2[Category],"Sponsorship")+
SUMIFS(Table4[Cost],Table4[Category],"Sponsorship")+
SUMIFS(Table6[Cost],Table6[Category],"Sponsorship")</f>
        <v>0</v>
      </c>
    </row>
    <row r="29" spans="2:3">
      <c r="B29" s="24" t="s">
        <v>35</v>
      </c>
      <c r="C29" s="24">
        <f>SUMIFS(Table2[Cost],Table2[Category],"Other")+
SUMIFS(Table4[Cost],Table4[Category],"Other")+
SUMIFS(Table6[Cost],Table6[Category],"Other")</f>
        <v>0</v>
      </c>
    </row>
    <row r="30" spans="2:3">
      <c r="B30" t="s">
        <v>15</v>
      </c>
      <c r="C30" s="10">
        <f>SUBTOTAL(109,Table17911[Amount])</f>
        <v>0</v>
      </c>
    </row>
    <row r="31" spans="2:3">
      <c r="B31" s="24"/>
      <c r="C31" s="24"/>
    </row>
    <row r="32" spans="2:3">
      <c r="B32" s="24"/>
      <c r="C32" s="24"/>
    </row>
    <row r="33" spans="2:3" ht="21">
      <c r="B33" s="23" t="s">
        <v>41</v>
      </c>
      <c r="C33" s="24"/>
    </row>
    <row r="34" spans="2:3" ht="18.600000000000001">
      <c r="B34" s="1" t="s">
        <v>13</v>
      </c>
      <c r="C34" s="1" t="s">
        <v>28</v>
      </c>
    </row>
    <row r="35" spans="2:3">
      <c r="B35" t="s">
        <v>42</v>
      </c>
      <c r="C35" s="4">
        <f>IF(R4=2023,
    SUMIFS(Table1[Cost], Table1[Date], "&gt;="&amp;DATE(2022, 9, 5), Table1[Date], "&lt;"&amp;DATE(2022, 9, 12)) +
    SUMIFS(Table1[Cost], Table1[Date], "&gt;="&amp;DATE(2023, 2, 6), Table1[Date], "&lt;"&amp;DATE(2023, 2, 13)) +
    SUMIFS(Table3[Cost], Table3[Date], "&gt;="&amp;DATE(2023, 2, 6), Table3[Date], "&lt;"&amp;DATE(2023, 2, 13)) +
    SUMIFS(Table3[Cost], Table3[Date], "&gt;="&amp;DATE(2023, 5, 22), Table3[Date], "&lt;"&amp;DATE(2023, 5, 29)) +
    SUMIFS(Table5[Cost], Table5[Date], "&gt;="&amp;DATE(2023, 5, 22), Table5[Date], "&lt;"&amp;DATE(2023, 5, 29)),
    IF(R4=2024,
        SUMIFS(Table1[Cost], Table1[Date], "&gt;="&amp;DATE(2023, 9, 4), Table1[Date], "&lt;"&amp;DATE(2023, 9, 11)) +
        SUMIFS(Table1[Cost], Table1[Date], "&gt;="&amp;DATE(2024, 2, 5), Table1[Date], "&lt;"&amp;DATE(2024, 2, 12)) +
        SUMIFS(Table3[Cost], Table3[Date], "&gt;="&amp;DATE(2024, 2, 5), Table3[Date], "&lt;"&amp;DATE(2024, 2, 12)) +
        SUMIFS(Table3[Cost], Table3[Date], "&gt;="&amp;DATE(2024, 5, 20), Table3[Date], "&lt;"&amp;DATE(2024, 5, 27)) +
        SUMIFS(Table5[Cost], Table5[Date], "&gt;="&amp;DATE(2024, 5, 22), Table5[Date], "&lt;"&amp;DATE(2024, 5, 27)),
        "Invalid Year")
)</f>
        <v>0</v>
      </c>
    </row>
    <row r="36" spans="2:3">
      <c r="B36" s="24" t="s">
        <v>43</v>
      </c>
      <c r="C36" s="4">
        <f>IF(R4=2023,
    SUMIFS(Table1[Cost], Table1[Date], "&gt;="&amp;DATE(2022, 9, 12), Table1[Date], "&lt;"&amp;DATE(2022, 9, 26)) +
    SUMIFS(Table3[Cost], Table3[Date], "&gt;="&amp;DATE(2023, 2, 13), Table3[Date], "&lt;"&amp;DATE(2023, 2, 27)) +
    SUMIFS(Table5[Cost], Table5[Date], "&gt;="&amp;DATE(2023, 5, 29), Table5[Date], "&lt;"&amp;DATE(2023, 6, 12)),
    IF(R4=2024,
        SUMIFS(Table1[Cost], Table1[Date], "&gt;="&amp;DATE(2023, 9, 11), Table1[Date], "&lt;"&amp;DATE(2023, 9, 25)) +
        SUMIFS(Table3[Cost], Table3[Date], "&gt;="&amp;DATE(2024, 2, 12), Table3[Date], "&lt;"&amp;DATE(2024, 2, 26)) +
        SUMIFS(Table5[Cost], Table5[Date], "&gt;="&amp;DATE(2024, 5, 27), Table5[Date], "&lt;"&amp;DATE(2024, 6, 10)),
        "Invalid Year")
)</f>
        <v>0</v>
      </c>
    </row>
    <row r="37" spans="2:3">
      <c r="B37" s="24" t="s">
        <v>44</v>
      </c>
      <c r="C37" s="4">
        <f>IF(R4=2023,
    SUMIFS(Table1[Cost], Table1[Date], "&gt;="&amp;DATE(2022, 9, 26), Table1[Date], "&lt;"&amp;DATE(2022, 10, 10)) +
    SUMIFS(Table3[Cost], Table3[Date], "&gt;="&amp;DATE(2023, 2, 27), Table3[Date], "&lt;"&amp;DATE(2023, 3, 13)) +
    SUMIFS(Table5[Cost], Table5[Date], "&gt;="&amp;DATE(2023, 6, 12), Table5[Date], "&lt;"&amp;DATE(2023, 6, 26)),
    IF(R4=2024,
        SUMIFS(Table1[Cost], Table1[Date], "&gt;="&amp;DATE(2023, 9, 25), Table1[Date], "&lt;"&amp;DATE(2023, 10, 9)) +
        SUMIFS(Table3[Cost], Table3[Date], "&gt;="&amp;DATE(2024, 2, 26), Table3[Date], "&lt;"&amp;DATE(2024, 3, 11)) +
        SUMIFS(Table5[Cost], Table5[Date], "&gt;="&amp;DATE(2024, 6, 10), Table5[Date], "&lt;"&amp;DATE(2024, 6, 24)),
        "Invalid Year")
)</f>
        <v>0</v>
      </c>
    </row>
    <row r="38" spans="2:3">
      <c r="B38" s="24" t="s">
        <v>45</v>
      </c>
      <c r="C38" s="4">
        <f>IF(R4=2023,
    SUMIFS(Table1[Cost], Table1[Date], "&gt;="&amp;DATE(2022, 10, 10), Table1[Date], "&lt;"&amp;DATE(2022, 10, 24)) +
    SUMIFS(Table3[Cost], Table3[Date], "&gt;="&amp;DATE(2023, 3, 13), Table3[Date], "&lt;"&amp;DATE(2023, 3, 27)) +
    SUMIFS(Table5[Cost], Table5[Date], "&gt;="&amp;DATE(2023, 6, 26), Table5[Date], "&lt;"&amp;DATE(2023, 7, 10)),
    IF(R4=2024,
        SUMIFS(Table1[Cost], Table1[Date], "&gt;="&amp;DATE(2023, 10, 9), Table1[Date], "&lt;"&amp;DATE(2023, 10, 23)) +
        SUMIFS(Table3[Cost], Table3[Date], "&gt;="&amp;DATE(2024, 3, 11), Table3[Date], "&lt;"&amp;DATE(2024, 3, 25)) +
        SUMIFS(Table5[Cost], Table5[Date], "&gt;="&amp;DATE(2024, 6, 24), Table5[Date], "&lt;"&amp;DATE(2024, 7, 8))
    )
)</f>
        <v>0</v>
      </c>
    </row>
    <row r="39" spans="2:3">
      <c r="B39" s="24" t="s">
        <v>46</v>
      </c>
      <c r="C39" s="4">
        <f>IF(R4=2023,
    SUMIFS(Table1[Cost], Table1[Date], "&gt;="&amp;DATE(2022, 10, 24), Table1[Date], "&lt;"&amp;DATE(2022, 11, 7)) +
    SUMIFS(Table3[Cost], Table3[Date], "&gt;="&amp;DATE(2023, 3, 27), Table3[Date], "&lt;"&amp;DATE(2023, 4, 10)) +
    SUMIFS(Table5[Cost], Table5[Date], "&gt;="&amp;DATE(2023, 7, 10), Table5[Date], "&lt;"&amp;DATE(2023, 7, 24)),
    IF(R4=2024,
        SUMIFS(Table1[Cost], Table1[Date], "&gt;="&amp;DATE(2023, 10, 23), Table1[Date], "&lt;"&amp;DATE(2023, 11, 6)) +
        SUMIFS(Table3[Cost], Table3[Date], "&gt;="&amp;DATE(2024, 3, 25), Table3[Date], "&lt;"&amp;DATE(2024, 4, 8)) +
        SUMIFS(Table5[Cost], Table5[Date], "&gt;="&amp;DATE(2024, 7, 8), Table5[Date], "&lt;"&amp;DATE(2024, 7, 22))
    )
)</f>
        <v>0</v>
      </c>
    </row>
    <row r="40" spans="2:3">
      <c r="B40" s="24" t="s">
        <v>47</v>
      </c>
      <c r="C40" s="4">
        <f>IF(R4=2023,
    SUMIFS(Table1[Cost], Table1[Date], "&gt;="&amp;DATE(2022, 11, 7), Table1[Date], "&lt;"&amp;DATE(2022, 11, 21)) +
    SUMIFS(Table3[Cost], Table3[Date], "&gt;="&amp;DATE(2023, 4, 10), Table3[Date], "&lt;"&amp;DATE(2023, 4, 24)) +
    SUMIFS(Table5[Cost], Table5[Date], "&gt;="&amp;DATE(2023, 7, 24), Table5[Date], "&lt;"&amp;DATE(2023, 8, 7)),
    IF(R4=2024,
        SUMIFS(Table1[Cost], Table1[Date], "&gt;="&amp;DATE(2023, 11, 6), Table1[Date], "&lt;"&amp;DATE(2023, 11, 20)) +
        SUMIFS(Table3[Cost], Table3[Date], "&gt;="&amp;DATE(2024, 4, 8), Table3[Date], "&lt;"&amp;DATE(2024, 4, 22)) +
        SUMIFS(Table5[Cost], Table5[Date], "&gt;="&amp;DATE(2024, 7, 22), Table5[Date], "&lt;"&amp;DATE(2024, 8, 5))
    )
)</f>
        <v>0</v>
      </c>
    </row>
    <row r="41" spans="2:3">
      <c r="B41" s="24" t="s">
        <v>48</v>
      </c>
      <c r="C41" s="4">
        <f>IF(R4=2023,
    SUMIFS(Table1[Cost], Table1[Date], "&gt;="&amp;DATE(2022, 11, 21), Table1[Date], "&lt;"&amp;DATE(2022, 12, 9)) +
    SUMIFS(Table3[Cost], Table3[Date], "&gt;="&amp;DATE(2023, 4, 24), Table3[Date], "&lt;"&amp;DATE(2023, 5, 12)) +
    SUMIFS(Table5[Cost], Table5[Date], "&gt;="&amp;DATE(2023, 8, 7), Table5[Date], "&lt;"&amp;DATE(2023, 8, 25)),
    IF(R4=2024,
        SUMIFS(Table1[Cost], Table1[Date], "&gt;="&amp;DATE(2023, 11, 20), Table1[Date], "&lt;"&amp;DATE(2023, 12, 8)) +
        SUMIFS(Table3[Cost], Table3[Date], "&gt;="&amp;DATE(2024, 4, 22), Table3[Date], "&lt;"&amp;DATE(2024, 5, 10)) +
        SUMIFS(Table5[Cost], Table5[Date], "&gt;="&amp;DATE(2024, 8, 5), Table5[Date], "&lt;"&amp;DATE(2024, 8, 23))
    )
)</f>
        <v>0</v>
      </c>
    </row>
    <row r="42" spans="2:3">
      <c r="B42" s="24" t="s">
        <v>49</v>
      </c>
      <c r="C42" s="26">
        <f>IF(R4=2023,
    SUMIFS(Table1[Cost], Table1[Date], "&gt;="&amp;DATE(2022, 12, 9), Table1[Date], "&lt;="&amp;DATE(2023, 2, 5)) +
    SUMIFS(Table1[Cost], Table1[Date], "&gt;="&amp;DATE(2023, 5, 12), Table1[Date], "&lt;="&amp;DATE(2023, 5, 21)) +
    SUMIFS(Table1[Cost], Table1[Date], "&gt;="&amp;DATE(2023, 8, 25), Table1[Date], "&lt;="&amp;DATE(2023, 9, 3)) +
    SUMIFS(Table3[Cost], Table3[Date], "&gt;="&amp;DATE(2022, 12, 9), Table3[Date], "&lt;="&amp;DATE(2023, 2, 5)) +
    SUMIFS(Table3[Cost], Table3[Date], "&gt;="&amp;DATE(2023, 5, 12), Table3[Date], "&lt;="&amp;DATE(2023, 5, 21)) +
    SUMIFS(Table3[Cost], Table3[Date], "&gt;="&amp;DATE(2023, 8, 25), Table3[Date], "&lt;="&amp;DATE(2023, 9, 3)) +
    SUMIFS(Table5[Cost], Table5[Date], "&gt;="&amp;DATE(2022, 12, 9), Table5[Date], "&lt;="&amp;DATE(2023, 2, 5)) +
    SUMIFS(Table5[Cost], Table5[Date], "&gt;="&amp;DATE(2023, 5, 12), Table5[Date], "&lt;="&amp;DATE(2023, 5, 21)) +
    SUMIFS(Table5[Cost], Table5[Date], "&gt;="&amp;DATE(2023, 8, 25), Table5[Date], "&lt;="&amp;DATE(2023, 9, 3)),
    IF(R4=2024,
        SUMIFS(Table1[Cost], Table1[Date], "&gt;="&amp;DATE(2023, 12, 8), Table1[Date], "&lt;="&amp;DATE(2024, 2, 4)) +
        SUMIFS(Table1[Cost], Table1[Date], "&gt;="&amp;DATE(2024, 5, 10), Table1[Date], "&lt;="&amp;DATE(2024, 5, 19)) +
        SUMIFS(Table1[Cost], Table1[Date], "&gt;="&amp;DATE(2024, 8, 23), Table1[Date], "&lt;="&amp;DATE(2024, 9, 1)) +
        SUMIFS(Table3[Cost], Table3[Date], "&gt;="&amp;DATE(2023, 12, 8), Table3[Date], "&lt;="&amp;DATE(2024, 2, 4)) +
        SUMIFS(Table3[Cost], Table3[Date], "&gt;="&amp;DATE(2024, 5, 10), Table3[Date], "&lt;="&amp;DATE(2024, 5, 19)) +
        SUMIFS(Table3[Cost], Table3[Date], "&gt;="&amp;DATE(2024, 8, 23), Table3[Date], "&lt;="&amp;DATE(2024, 9, 1)) +
        SUMIFS(Table5[Cost], Table5[Date], "&gt;="&amp;DATE(2023, 12, 8), Table5[Date], "&lt;="&amp;DATE(2024, 2, 4)) +
        SUMIFS(Table5[Cost], Table5[Date], "&gt;="&amp;DATE(2024, 5, 10), Table5[Date], "&lt;="&amp;DATE(2024, 5, 19)) +
        SUMIFS(Table5[Cost], Table5[Date], "&gt;="&amp;DATE(2024, 8, 23), Table5[Date], "&lt;="&amp;DATE(2024, 9, 1))
    )
)</f>
        <v>0</v>
      </c>
    </row>
    <row r="43" spans="2:3">
      <c r="B43" t="s">
        <v>15</v>
      </c>
      <c r="C43" s="10">
        <f>SUBTOTAL(109,Table1791111[Amount])</f>
        <v>0</v>
      </c>
    </row>
    <row r="44" spans="2:3">
      <c r="C44" s="4"/>
    </row>
    <row r="46" spans="2:3" ht="21">
      <c r="B46" s="23" t="s">
        <v>50</v>
      </c>
      <c r="C46" s="24"/>
    </row>
    <row r="47" spans="2:3" ht="18.600000000000001">
      <c r="B47" s="1" t="s">
        <v>13</v>
      </c>
      <c r="C47" s="1" t="s">
        <v>28</v>
      </c>
    </row>
    <row r="48" spans="2:3">
      <c r="B48" t="s">
        <v>42</v>
      </c>
      <c r="C48" s="4">
        <f>IF(R4=2023,
    SUMIFS(Table2[Cost], Table2[Date], "&gt;="&amp;DATE(2022, 9, 5), Table2[Date], "&lt;"&amp;DATE(2022, 9, 12)) +
    SUMIFS(Table2[Cost], Table2[Date], "&gt;="&amp;DATE(2023, 2, 6), Table2[Date], "&lt;"&amp;DATE(2023, 2, 13)) +
    SUMIFS(Table4[Cost], Table4[Date], "&gt;="&amp;DATE(2023, 2, 6), Table4[Date], "&lt;"&amp;DATE(2023, 2, 13)) +
    SUMIFS(Table4[Cost], Table4[Date], "&gt;="&amp;DATE(2023, 5, 22), Table4[Date], "&lt;"&amp;DATE(2023, 5, 29)) +
    SUMIFS(Table6[Cost], Table6[Date], "&gt;="&amp;DATE(2023, 5, 22), Table6[Date], "&lt;"&amp;DATE(2023, 5, 29)),
    IF(R4=2024,
        SUMIFS(Table2[Cost], Table2[Date], "&gt;="&amp;DATE(2023, 9, 4), Table2[Date], "&lt;"&amp;DATE(2023, 9, 11)) +
        SUMIFS(Table2[Cost], Table2[Date], "&gt;="&amp;DATE(2024, 2, 5), Table2[Date], "&lt;"&amp;DATE(2024, 2, 12)) +
        SUMIFS(Table4[Cost], Table4[Date], "&gt;="&amp;DATE(2024, 2, 5), Table4[Date], "&lt;"&amp;DATE(2024, 2, 12)) +
        SUMIFS(Table4[Cost], Table4[Date], "&gt;="&amp;DATE(2024, 5, 20), Table4[Date], "&lt;"&amp;DATE(2024, 5, 27)) +
        SUMIFS(Table6[Cost], Table6[Date], "&gt;="&amp;DATE(2024, 5, 22), Table6[Date], "&lt;"&amp;DATE(2024, 5, 27)),
        "Invalid Year")
)</f>
        <v>0</v>
      </c>
    </row>
    <row r="49" spans="2:3">
      <c r="B49" s="24" t="s">
        <v>43</v>
      </c>
      <c r="C49" s="4">
        <f>IF(R4=2023,
    SUMIFS(Table2[Cost], Table2[Date], "&gt;="&amp;DATE(2022, 9, 12), Table2[Date], "&lt;"&amp;DATE(2022, 9, 26)) +
    SUMIFS(Table4[Cost], Table4[Date], "&gt;="&amp;DATE(2023, 2, 13), Table4[Date], "&lt;"&amp;DATE(2023, 2, 27)) +
    SUMIFS(Table6[Cost], Table6[Date], "&gt;="&amp;DATE(2023, 5, 29), Table6[Date], "&lt;"&amp;DATE(2023, 6, 12)),
    IF(R4=2024,
        SUMIFS(Table2[Cost], Table2[Date], "&gt;="&amp;DATE(2023, 9, 11), Table2[Date], "&lt;"&amp;DATE(2023, 9, 25)) +
        SUMIFS(Table4[Cost], Table4[Date], "&gt;="&amp;DATE(2024, 2, 12), Table4[Date], "&lt;"&amp;DATE(2024, 2, 26)) +
        SUMIFS(Table6[Cost], Table6[Date], "&gt;="&amp;DATE(2024, 5, 27), Table6[Date], "&lt;"&amp;DATE(2024, 6, 10)),
        "Invalid Year")
)</f>
        <v>0</v>
      </c>
    </row>
    <row r="50" spans="2:3">
      <c r="B50" s="24" t="s">
        <v>44</v>
      </c>
      <c r="C50" s="4">
        <f>IF(R4=2023,
    SUMIFS(Table2[Cost], Table2[Date], "&gt;="&amp;DATE(2022, 9, 26), Table2[Date], "&lt;"&amp;DATE(2022, 10, 10)) +
    SUMIFS(Table4[Cost], Table4[Date], "&gt;="&amp;DATE(2023, 2, 27), Table4[Date], "&lt;"&amp;DATE(2023, 3, 13)) +
    SUMIFS(Table6[Cost], Table6[Date], "&gt;="&amp;DATE(2023, 6, 12), Table6[Date], "&lt;"&amp;DATE(2023, 6, 26)),
    IF(R4=2024,
        SUMIFS(Table2[Cost], Table2[Date], "&gt;="&amp;DATE(2023, 9, 25), Table2[Date], "&lt;"&amp;DATE(2023, 10, 9)) +
        SUMIFS(Table4[Cost], Table4[Date], "&gt;="&amp;DATE(2024, 2, 26), Table4[Date], "&lt;"&amp;DATE(2024, 3, 11)) +
        SUMIFS(Table6[Cost], Table6[Date], "&gt;="&amp;DATE(2024, 6, 10), Table6[Date], "&lt;"&amp;DATE(2024, 6, 24)),
        "Invalid Year")
)</f>
        <v>0</v>
      </c>
    </row>
    <row r="51" spans="2:3">
      <c r="B51" s="24" t="s">
        <v>45</v>
      </c>
      <c r="C51" s="4">
        <f>IF(R4=2023,
    SUMIFS(Table2[Cost], Table2[Date], "&gt;="&amp;DATE(2022, 10, 10), Table2[Date], "&lt;"&amp;DATE(2022, 10, 24)) +
    SUMIFS(Table4[Cost], Table4[Date], "&gt;="&amp;DATE(2023, 3, 13), Table4[Date], "&lt;"&amp;DATE(2023, 3, 27)) +
    SUMIFS(Table6[Cost], Table6[Date], "&gt;="&amp;DATE(2023, 6, 26), Table6[Date], "&lt;"&amp;DATE(2023, 7, 10)),
    IF(R4=2024,
        SUMIFS(Table2[Cost], Table2[Date], "&gt;="&amp;DATE(2023, 10, 9), Table2[Date], "&lt;"&amp;DATE(2023, 10, 23)) +
        SUMIFS(Table4[Cost], Table4[Date], "&gt;="&amp;DATE(2024, 3, 11), Table4[Date], "&lt;"&amp;DATE(2024, 3, 25)) +
        SUMIFS(Table6[Cost], Table6[Date], "&gt;="&amp;DATE(2024, 6, 24), Table6[Date], "&lt;"&amp;DATE(2024, 7, 8)),
        "Invalid Year")
)</f>
        <v>0</v>
      </c>
    </row>
    <row r="52" spans="2:3">
      <c r="B52" s="24" t="s">
        <v>46</v>
      </c>
      <c r="C52" s="4">
        <f>IF(R4=2023,
    SUMIFS(Table2[Cost], Table2[Date], "&gt;="&amp;DATE(2022, 10, 24), Table2[Date], "&lt;"&amp;DATE(2022, 11, 7)) +
    SUMIFS(Table4[Cost], Table4[Date], "&gt;="&amp;DATE(2023, 3, 27), Table4[Date], "&lt;"&amp;DATE(2023, 4, 10)) +
    SUMIFS(Table6[Cost], Table6[Date], "&gt;="&amp;DATE(2023, 7, 10), Table6[Date], "&lt;"&amp;DATE(2023, 7, 24)),
    IF(R4=2024,
        SUMIFS(Table2[Cost], Table2[Date], "&gt;="&amp;DATE(2023, 10, 23), Table2[Date], "&lt;"&amp;DATE(2023, 11, 6)) +
        SUMIFS(Table4[Cost], Table4[Date], "&gt;="&amp;DATE(2024, 3, 25), Table4[Date], "&lt;"&amp;DATE(2024, 4, 8)) +
        SUMIFS(Table6[Cost], Table6[Date], "&gt;="&amp;DATE(2024, 7, 8), Table6[Date], "&lt;"&amp;DATE(2024, 7, 22)),
        "Invalid Year")
)</f>
        <v>0</v>
      </c>
    </row>
    <row r="53" spans="2:3">
      <c r="B53" s="24" t="s">
        <v>47</v>
      </c>
      <c r="C53" s="4">
        <f>IF(R4=2023,
    SUMIFS(Table2[Cost], Table2[Date], "&gt;="&amp;DATE(2022, 11, 7), Table2[Date], "&lt;"&amp;DATE(2022, 11, 21)) +
    SUMIFS(Table4[Cost], Table4[Date], "&gt;="&amp;DATE(2023, 4, 10), Table4[Date], "&lt;"&amp;DATE(2023, 4, 24)) +
    SUMIFS(Table6[Cost], Table6[Date], "&gt;="&amp;DATE(2023, 7, 24), Table6[Date], "&lt;"&amp;DATE(2023, 8, 7)),
    IF(R4=2024,
        SUMIFS(Table2[Cost], Table2[Date], "&gt;="&amp;DATE(2023, 11, 6), Table2[Date], "&lt;"&amp;DATE(2023, 11, 20)) +
        SUMIFS(Table4[Cost], Table4[Date], "&gt;="&amp;DATE(2024, 4, 8), Table4[Date], "&lt;"&amp;DATE(2024, 4, 22)) +
        SUMIFS(Table6[Cost], Table6[Date], "&gt;="&amp;DATE(2024, 7, 22), Table6[Date], "&lt;"&amp;DATE(2024, 8, 5)),
        "Invalid Year")
)</f>
        <v>0</v>
      </c>
    </row>
    <row r="54" spans="2:3">
      <c r="B54" s="24" t="s">
        <v>48</v>
      </c>
      <c r="C54" s="4">
        <f>IF(R4=2023,
    SUMIFS(Table2[Cost], Table2[Date], "&gt;="&amp;DATE(2022, 11, 21), Table2[Date], "&lt;"&amp;DATE(2022, 12, 9)) +
    SUMIFS(Table4[Cost], Table4[Date], "&gt;="&amp;DATE(2023, 4, 24), Table4[Date], "&lt;"&amp;DATE(2023, 5, 12)) +
    SUMIFS(Table6[Cost], Table6[Date], "&gt;="&amp;DATE(2023, 8, 7), Table6[Date], "&lt;"&amp;DATE(2023, 8, 25)),
    IF(R4=2024,
        SUMIFS(Table2[Cost], Table2[Date], "&gt;="&amp;DATE(2023, 11, 20), Table2[Date], "&lt;"&amp;DATE(2023, 12, 8)) +
        SUMIFS(Table4[Cost], Table4[Date], "&gt;="&amp;DATE(2024, 4, 22), Table4[Date], "&lt;"&amp;DATE(2024, 5, 10)) +
        SUMIFS(Table6[Cost], Table6[Date], "&gt;="&amp;DATE(2024, 8, 5), Table6[Date], "&lt;"&amp;DATE(2024, 8, 23)),
        "Invalid Year")
)</f>
        <v>0</v>
      </c>
    </row>
    <row r="55" spans="2:3">
      <c r="B55" s="24" t="s">
        <v>51</v>
      </c>
      <c r="C55" s="26">
        <f>IF(R4=2023,
    SUMIFS(Table2[Cost], Table2[Date], "&gt;="&amp;DATE(2022, 12, 9), Table2[Date], "&lt;="&amp;DATE(2023, 2, 5)) +
    SUMIFS(Table2[Cost], Table2[Date], "&gt;="&amp;DATE(2023, 5, 12), Table2[Date], "&lt;="&amp;DATE(2023, 5, 21)) +
    SUMIFS(Table2[Cost], Table2[Date], "&gt;="&amp;DATE(2023, 8, 25), Table2[Date], "&lt;="&amp;DATE(2023, 9, 3)) +
    SUMIFS(Table4[Cost], Table4[Date], "&gt;="&amp;DATE(2022, 12, 9), Table4[Date], "&lt;="&amp;DATE(2023, 2, 5)) +
    SUMIFS(Table4[Cost], Table4[Date], "&gt;="&amp;DATE(2023, 5, 12), Table4[Date], "&lt;="&amp;DATE(2023, 5, 21)) +
    SUMIFS(Table4[Cost], Table4[Date], "&gt;="&amp;DATE(2023, 8, 25), Table4[Date], "&lt;="&amp;DATE(2023, 9, 3)) +
    SUMIFS(Table6[Cost], Table6[Date], "&gt;="&amp;DATE(2022, 12, 9), Table6[Date], "&lt;="&amp;DATE(2023, 2, 5)) +
    SUMIFS(Table6[Cost], Table6[Date], "&gt;="&amp;DATE(2023, 5, 12), Table6[Date], "&lt;="&amp;DATE(2023, 5, 21)) +
    SUMIFS(Table6[Cost], Table6[Date], "&gt;="&amp;DATE(2023, 8, 25), Table6[Date], "&lt;="&amp;DATE(2023, 9, 3)),
    IF(R4=2024,
        SUMIFS(Table2[Cost], Table2[Date], "&gt;="&amp;DATE(2023, 12, 8), Table2[Date], "&lt;="&amp;DATE(2024, 2, 4)) +
        SUMIFS(Table2[Cost], Table2[Date], "&gt;="&amp;DATE(2024, 5, 10), Table2[Date], "&lt;="&amp;DATE(2024, 5, 19)) +
        SUMIFS(Table2[Cost], Table2[Date], "&gt;="&amp;DATE(2024, 8, 23), Table2[Date], "&lt;="&amp;DATE(2024, 9, 1)) +
        SUMIFS(Table4[Cost], Table4[Date], "&gt;="&amp;DATE(2023, 12, 8), Table4[Date], "&lt;="&amp;DATE(2024, 2, 4)) +
        SUMIFS(Table4[Cost], Table4[Date], "&gt;="&amp;DATE(2024, 5, 10), Table4[Date], "&lt;="&amp;DATE(2024, 5, 19)) +
        SUMIFS(Table4[Cost], Table4[Date], "&gt;="&amp;DATE(2024, 8, 23), Table4[Date], "&lt;="&amp;DATE(2024, 9, 1)) +
        SUMIFS(Table6[Cost], Table6[Date], "&gt;="&amp;DATE(2023, 12, 8), Table6[Date], "&lt;="&amp;DATE(2024, 2, 4)) +
        SUMIFS(Table6[Cost], Table6[Date], "&gt;="&amp;DATE(2024, 5, 10), Table6[Date], "&lt;="&amp;DATE(2024, 5, 19)) +
        SUMIFS(Table6[Cost], Table6[Date], "&gt;="&amp;DATE(2024, 8, 23), Table6[Date], "&lt;="&amp;DATE(2024, 9, 1)),
        "Invalid Year")
)</f>
        <v>0</v>
      </c>
    </row>
    <row r="56" spans="2:3">
      <c r="B56" t="s">
        <v>15</v>
      </c>
      <c r="C56" s="10">
        <f>SUBTOTAL(109,Table179111115[Amount])</f>
        <v>0</v>
      </c>
    </row>
  </sheetData>
  <mergeCells count="8">
    <mergeCell ref="R7:S7"/>
    <mergeCell ref="R4:S4"/>
    <mergeCell ref="B3:S3"/>
    <mergeCell ref="B4:H4"/>
    <mergeCell ref="B5:E5"/>
    <mergeCell ref="B6:E6"/>
    <mergeCell ref="R5:S5"/>
    <mergeCell ref="R6:S6"/>
  </mergeCells>
  <conditionalFormatting sqref="B11">
    <cfRule type="dataBar" priority="4">
      <dataBar>
        <cfvo type="num" val="0"/>
        <cfvo type="num" val="$J$12"/>
        <color rgb="FFFFB628"/>
      </dataBar>
      <extLst>
        <ext xmlns:x14="http://schemas.microsoft.com/office/spreadsheetml/2009/9/main" uri="{B025F937-C7B1-47D3-B67F-A62EFF666E3E}">
          <x14:id>{8955EDC5-A523-4DEC-B6E8-558E7AA39B2F}</x14:id>
        </ext>
      </extLst>
    </cfRule>
  </conditionalFormatting>
  <conditionalFormatting sqref="B23">
    <cfRule type="dataBar" priority="3">
      <dataBar>
        <cfvo type="num" val="0"/>
        <cfvo type="num" val="$J$12"/>
        <color rgb="FFFFB628"/>
      </dataBar>
      <extLst>
        <ext xmlns:x14="http://schemas.microsoft.com/office/spreadsheetml/2009/9/main" uri="{B025F937-C7B1-47D3-B67F-A62EFF666E3E}">
          <x14:id>{F887E955-1F48-44DF-A523-4A5CC1F60F92}</x14:id>
        </ext>
      </extLst>
    </cfRule>
  </conditionalFormatting>
  <conditionalFormatting sqref="B34">
    <cfRule type="dataBar" priority="2">
      <dataBar>
        <cfvo type="num" val="0"/>
        <cfvo type="num" val="$J$12"/>
        <color rgb="FFFFB628"/>
      </dataBar>
      <extLst>
        <ext xmlns:x14="http://schemas.microsoft.com/office/spreadsheetml/2009/9/main" uri="{B025F937-C7B1-47D3-B67F-A62EFF666E3E}">
          <x14:id>{DA5D3FEB-378D-4189-AAA5-155236DC8999}</x14:id>
        </ext>
      </extLst>
    </cfRule>
  </conditionalFormatting>
  <conditionalFormatting sqref="B47">
    <cfRule type="dataBar" priority="1">
      <dataBar>
        <cfvo type="num" val="0"/>
        <cfvo type="num" val="$J$12"/>
        <color rgb="FFFFB628"/>
      </dataBar>
      <extLst>
        <ext xmlns:x14="http://schemas.microsoft.com/office/spreadsheetml/2009/9/main" uri="{B025F937-C7B1-47D3-B67F-A62EFF666E3E}">
          <x14:id>{F8FD42D6-3474-458D-B265-DDB4AC8E786F}</x14:id>
        </ext>
      </extLst>
    </cfRule>
  </conditionalFormatting>
  <dataValidations count="1">
    <dataValidation type="list" allowBlank="1" showInputMessage="1" showErrorMessage="1" promptTitle="Select Year" sqref="R4:S4" xr:uid="{CCEFFCCA-0390-432B-BD85-D6EF9F7F78D5}">
      <formula1>"2023, 2024, 2025, 2026"</formula1>
    </dataValidation>
  </dataValidations>
  <pageMargins left="0.7" right="0.7" top="0.75" bottom="0.75" header="0.3" footer="0.3"/>
  <drawing r:id="rId1"/>
  <tableParts count="4">
    <tablePart r:id="rId2"/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955EDC5-A523-4DEC-B6E8-558E7AA39B2F}">
            <x14:dataBar gradient="0" negativeBarColorSameAsPositive="1" axisPosition="none">
              <x14:cfvo type="num">
                <xm:f>0</xm:f>
              </x14:cfvo>
              <x14:cfvo type="num">
                <xm:f>$J$12</xm:f>
              </x14:cfvo>
            </x14:dataBar>
          </x14:cfRule>
          <xm:sqref>B11</xm:sqref>
        </x14:conditionalFormatting>
        <x14:conditionalFormatting xmlns:xm="http://schemas.microsoft.com/office/excel/2006/main">
          <x14:cfRule type="dataBar" id="{F887E955-1F48-44DF-A523-4A5CC1F60F92}">
            <x14:dataBar gradient="0" negativeBarColorSameAsPositive="1" axisPosition="none">
              <x14:cfvo type="num">
                <xm:f>0</xm:f>
              </x14:cfvo>
              <x14:cfvo type="num">
                <xm:f>$J$12</xm:f>
              </x14:cfvo>
            </x14:dataBar>
          </x14:cfRule>
          <xm:sqref>B23</xm:sqref>
        </x14:conditionalFormatting>
        <x14:conditionalFormatting xmlns:xm="http://schemas.microsoft.com/office/excel/2006/main">
          <x14:cfRule type="dataBar" id="{DA5D3FEB-378D-4189-AAA5-155236DC8999}">
            <x14:dataBar gradient="0" negativeBarColorSameAsPositive="1" axisPosition="none">
              <x14:cfvo type="num">
                <xm:f>0</xm:f>
              </x14:cfvo>
              <x14:cfvo type="num">
                <xm:f>$J$12</xm:f>
              </x14:cfvo>
            </x14:dataBar>
          </x14:cfRule>
          <xm:sqref>B34</xm:sqref>
        </x14:conditionalFormatting>
        <x14:conditionalFormatting xmlns:xm="http://schemas.microsoft.com/office/excel/2006/main">
          <x14:cfRule type="dataBar" id="{F8FD42D6-3474-458D-B265-DDB4AC8E786F}">
            <x14:dataBar gradient="0" negativeBarColorSameAsPositive="1" axisPosition="none">
              <x14:cfvo type="num">
                <xm:f>0</xm:f>
              </x14:cfvo>
              <x14:cfvo type="num">
                <xm:f>$J$12</xm:f>
              </x14:cfvo>
            </x14:dataBar>
          </x14:cfRule>
          <xm:sqref>B47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C85E1-E384-45B1-B5A0-35FED96C7653}">
  <dimension ref="B3:G47"/>
  <sheetViews>
    <sheetView showGridLines="0" topLeftCell="A3" zoomScale="80" zoomScaleNormal="80" workbookViewId="0">
      <selection activeCell="L32" sqref="L32"/>
    </sheetView>
  </sheetViews>
  <sheetFormatPr defaultRowHeight="14.45"/>
  <cols>
    <col min="2" max="2" width="22.28515625" customWidth="1"/>
    <col min="3" max="3" width="11.5703125" bestFit="1" customWidth="1"/>
    <col min="4" max="4" width="15" customWidth="1"/>
    <col min="5" max="5" width="14.7109375" customWidth="1"/>
    <col min="6" max="6" width="13.28515625" customWidth="1"/>
  </cols>
  <sheetData>
    <row r="3" spans="2:7" ht="19.5">
      <c r="B3" s="27" t="s">
        <v>52</v>
      </c>
    </row>
    <row r="4" spans="2:7">
      <c r="B4" s="15" t="s">
        <v>53</v>
      </c>
      <c r="C4" s="15" t="s">
        <v>54</v>
      </c>
      <c r="D4" t="s">
        <v>55</v>
      </c>
      <c r="E4" t="s">
        <v>56</v>
      </c>
      <c r="F4" t="s">
        <v>57</v>
      </c>
      <c r="G4" t="s">
        <v>58</v>
      </c>
    </row>
    <row r="5" spans="2:7">
      <c r="B5" t="s">
        <v>42</v>
      </c>
      <c r="D5" s="29">
        <v>44963</v>
      </c>
      <c r="E5" s="29">
        <v>45327</v>
      </c>
      <c r="F5" s="29">
        <v>45698</v>
      </c>
    </row>
    <row r="6" spans="2:7">
      <c r="B6" t="s">
        <v>59</v>
      </c>
      <c r="D6" s="29">
        <v>44970</v>
      </c>
      <c r="E6" s="29">
        <v>45334</v>
      </c>
      <c r="F6" s="29">
        <v>45705</v>
      </c>
    </row>
    <row r="7" spans="2:7">
      <c r="B7" t="s">
        <v>60</v>
      </c>
      <c r="D7" s="29">
        <v>44977</v>
      </c>
      <c r="E7" s="29">
        <v>45341</v>
      </c>
      <c r="F7" s="29">
        <v>45712</v>
      </c>
    </row>
    <row r="8" spans="2:7">
      <c r="B8" t="s">
        <v>61</v>
      </c>
      <c r="D8" s="29">
        <v>44984</v>
      </c>
      <c r="E8" s="29">
        <v>45348</v>
      </c>
      <c r="F8" s="29">
        <v>45719</v>
      </c>
    </row>
    <row r="9" spans="2:7">
      <c r="B9" t="s">
        <v>62</v>
      </c>
      <c r="D9" s="29">
        <v>44991</v>
      </c>
      <c r="E9" s="29">
        <v>45355</v>
      </c>
      <c r="F9" s="29">
        <v>45726</v>
      </c>
    </row>
    <row r="10" spans="2:7">
      <c r="B10" t="s">
        <v>63</v>
      </c>
      <c r="D10" s="29">
        <v>44998</v>
      </c>
      <c r="E10" s="29">
        <v>45362</v>
      </c>
      <c r="F10" s="29">
        <v>45733</v>
      </c>
    </row>
    <row r="11" spans="2:7">
      <c r="B11" t="s">
        <v>64</v>
      </c>
      <c r="D11" s="29">
        <v>45005</v>
      </c>
      <c r="E11" s="29">
        <v>45369</v>
      </c>
      <c r="F11" s="29">
        <v>45740</v>
      </c>
    </row>
    <row r="12" spans="2:7">
      <c r="B12" t="s">
        <v>65</v>
      </c>
      <c r="D12" s="29">
        <v>45012</v>
      </c>
      <c r="E12" s="29">
        <v>45376</v>
      </c>
      <c r="F12" s="29">
        <v>45747</v>
      </c>
    </row>
    <row r="13" spans="2:7">
      <c r="B13" t="s">
        <v>66</v>
      </c>
      <c r="D13" s="29">
        <v>45019</v>
      </c>
      <c r="E13" s="29">
        <v>45383</v>
      </c>
      <c r="F13" s="29">
        <v>45754</v>
      </c>
    </row>
    <row r="14" spans="2:7">
      <c r="B14" t="s">
        <v>67</v>
      </c>
      <c r="D14" s="29">
        <v>45026</v>
      </c>
      <c r="E14" s="29">
        <v>45390</v>
      </c>
      <c r="F14" s="29">
        <v>45761</v>
      </c>
    </row>
    <row r="15" spans="2:7">
      <c r="B15" t="s">
        <v>68</v>
      </c>
      <c r="D15" s="29">
        <v>45033</v>
      </c>
      <c r="E15" s="29">
        <v>45397</v>
      </c>
      <c r="F15" s="29">
        <v>45768</v>
      </c>
    </row>
    <row r="16" spans="2:7">
      <c r="B16" t="s">
        <v>69</v>
      </c>
      <c r="D16" s="29">
        <v>45040</v>
      </c>
      <c r="E16" s="29">
        <v>45404</v>
      </c>
      <c r="F16" s="29">
        <v>45779</v>
      </c>
    </row>
    <row r="17" spans="2:7">
      <c r="B17" t="s">
        <v>70</v>
      </c>
      <c r="D17" s="29">
        <v>45058</v>
      </c>
      <c r="E17" s="29">
        <v>45422</v>
      </c>
      <c r="F17" s="29">
        <v>45782</v>
      </c>
    </row>
    <row r="19" spans="2:7">
      <c r="B19" s="15" t="s">
        <v>71</v>
      </c>
      <c r="C19" s="15" t="s">
        <v>54</v>
      </c>
      <c r="D19" t="s">
        <v>55</v>
      </c>
      <c r="E19" t="s">
        <v>56</v>
      </c>
      <c r="F19" t="s">
        <v>57</v>
      </c>
      <c r="G19" t="s">
        <v>58</v>
      </c>
    </row>
    <row r="20" spans="2:7">
      <c r="B20" t="s">
        <v>42</v>
      </c>
      <c r="D20" s="29">
        <v>45068</v>
      </c>
      <c r="E20" s="29">
        <v>45432</v>
      </c>
      <c r="F20" s="29">
        <v>45803</v>
      </c>
    </row>
    <row r="21" spans="2:7">
      <c r="B21" t="s">
        <v>59</v>
      </c>
      <c r="D21" s="29">
        <v>45075</v>
      </c>
      <c r="E21" s="29">
        <v>45439</v>
      </c>
      <c r="F21" s="29">
        <v>45810</v>
      </c>
    </row>
    <row r="22" spans="2:7">
      <c r="B22" t="s">
        <v>60</v>
      </c>
      <c r="D22" s="29">
        <v>45082</v>
      </c>
      <c r="E22" s="29">
        <v>45446</v>
      </c>
      <c r="F22" s="29">
        <v>45817</v>
      </c>
    </row>
    <row r="23" spans="2:7">
      <c r="B23" t="s">
        <v>61</v>
      </c>
      <c r="D23" s="29">
        <v>45089</v>
      </c>
      <c r="E23" s="29">
        <v>45453</v>
      </c>
      <c r="F23" s="29">
        <v>45824</v>
      </c>
    </row>
    <row r="24" spans="2:7">
      <c r="B24" t="s">
        <v>62</v>
      </c>
      <c r="D24" s="29">
        <v>45096</v>
      </c>
      <c r="E24" s="29">
        <v>45460</v>
      </c>
      <c r="F24" s="29">
        <v>45831</v>
      </c>
    </row>
    <row r="25" spans="2:7">
      <c r="B25" t="s">
        <v>63</v>
      </c>
      <c r="D25" s="29">
        <v>45103</v>
      </c>
      <c r="E25" s="29">
        <v>45467</v>
      </c>
      <c r="F25" s="29">
        <v>45838</v>
      </c>
    </row>
    <row r="26" spans="2:7">
      <c r="B26" t="s">
        <v>64</v>
      </c>
      <c r="D26" s="29">
        <v>45110</v>
      </c>
      <c r="E26" s="29">
        <v>45474</v>
      </c>
      <c r="F26" s="29">
        <v>45845</v>
      </c>
    </row>
    <row r="27" spans="2:7">
      <c r="B27" t="s">
        <v>65</v>
      </c>
      <c r="D27" s="29">
        <v>45117</v>
      </c>
      <c r="E27" s="29">
        <v>45481</v>
      </c>
      <c r="F27" s="29">
        <v>45852</v>
      </c>
    </row>
    <row r="28" spans="2:7">
      <c r="B28" t="s">
        <v>66</v>
      </c>
      <c r="D28" s="29">
        <v>45124</v>
      </c>
      <c r="E28" s="29">
        <v>45488</v>
      </c>
      <c r="F28" s="29">
        <v>45859</v>
      </c>
    </row>
    <row r="29" spans="2:7">
      <c r="B29" t="s">
        <v>67</v>
      </c>
      <c r="D29" s="29">
        <v>45131</v>
      </c>
      <c r="E29" s="29">
        <v>45495</v>
      </c>
      <c r="F29" s="29">
        <v>45866</v>
      </c>
    </row>
    <row r="30" spans="2:7">
      <c r="B30" t="s">
        <v>68</v>
      </c>
      <c r="D30" s="29">
        <v>45138</v>
      </c>
      <c r="E30" s="29">
        <v>45502</v>
      </c>
      <c r="F30" s="29">
        <v>45873</v>
      </c>
    </row>
    <row r="31" spans="2:7">
      <c r="B31" t="s">
        <v>69</v>
      </c>
      <c r="D31" s="29">
        <v>45145</v>
      </c>
      <c r="E31" s="29">
        <v>45509</v>
      </c>
      <c r="F31" s="29">
        <v>45884</v>
      </c>
    </row>
    <row r="32" spans="2:7">
      <c r="B32" t="s">
        <v>70</v>
      </c>
      <c r="C32" s="29">
        <v>44799</v>
      </c>
      <c r="D32" s="29">
        <v>45163</v>
      </c>
      <c r="E32" s="29">
        <v>45527</v>
      </c>
      <c r="F32" s="29">
        <v>45894</v>
      </c>
    </row>
    <row r="34" spans="2:7">
      <c r="B34" s="15" t="s">
        <v>72</v>
      </c>
      <c r="C34" s="15" t="s">
        <v>54</v>
      </c>
      <c r="D34" t="s">
        <v>55</v>
      </c>
      <c r="E34" t="s">
        <v>56</v>
      </c>
      <c r="F34" t="s">
        <v>57</v>
      </c>
      <c r="G34" t="s">
        <v>58</v>
      </c>
    </row>
    <row r="35" spans="2:7">
      <c r="B35" t="s">
        <v>42</v>
      </c>
      <c r="C35" s="29">
        <v>44809</v>
      </c>
      <c r="D35" s="29">
        <v>45173</v>
      </c>
      <c r="E35" s="29">
        <v>45537</v>
      </c>
      <c r="F35" s="29">
        <v>45908</v>
      </c>
    </row>
    <row r="36" spans="2:7">
      <c r="B36" t="s">
        <v>59</v>
      </c>
      <c r="C36" s="29">
        <v>44816</v>
      </c>
      <c r="D36" s="29">
        <v>45180</v>
      </c>
      <c r="E36" s="29">
        <v>45544</v>
      </c>
      <c r="F36" s="29">
        <v>45915</v>
      </c>
    </row>
    <row r="37" spans="2:7">
      <c r="B37" t="s">
        <v>60</v>
      </c>
      <c r="C37" s="29">
        <v>44823</v>
      </c>
      <c r="D37" s="29">
        <v>45187</v>
      </c>
      <c r="E37" s="29">
        <v>45551</v>
      </c>
      <c r="F37" s="29">
        <v>45922</v>
      </c>
    </row>
    <row r="38" spans="2:7">
      <c r="B38" t="s">
        <v>61</v>
      </c>
      <c r="C38" s="29">
        <v>44830</v>
      </c>
      <c r="D38" s="29">
        <v>45194</v>
      </c>
      <c r="E38" s="29">
        <v>45558</v>
      </c>
      <c r="F38" s="29">
        <v>45929</v>
      </c>
    </row>
    <row r="39" spans="2:7">
      <c r="B39" t="s">
        <v>62</v>
      </c>
      <c r="C39" s="29">
        <v>44837</v>
      </c>
      <c r="D39" s="29">
        <v>45201</v>
      </c>
      <c r="E39" s="29">
        <v>45565</v>
      </c>
      <c r="F39" s="29">
        <v>45936</v>
      </c>
    </row>
    <row r="40" spans="2:7">
      <c r="B40" t="s">
        <v>63</v>
      </c>
      <c r="C40" s="29">
        <v>44844</v>
      </c>
      <c r="D40" s="29">
        <v>45208</v>
      </c>
      <c r="E40" s="29">
        <v>45572</v>
      </c>
      <c r="F40" s="29">
        <v>45943</v>
      </c>
    </row>
    <row r="41" spans="2:7">
      <c r="B41" t="s">
        <v>64</v>
      </c>
      <c r="C41" s="29">
        <v>44851</v>
      </c>
      <c r="D41" s="29">
        <v>45215</v>
      </c>
      <c r="E41" s="29">
        <v>45579</v>
      </c>
      <c r="F41" s="29">
        <v>45950</v>
      </c>
    </row>
    <row r="42" spans="2:7">
      <c r="B42" t="s">
        <v>65</v>
      </c>
      <c r="C42" s="29">
        <v>44858</v>
      </c>
      <c r="D42" s="29">
        <v>45222</v>
      </c>
      <c r="E42" s="29">
        <v>45586</v>
      </c>
      <c r="F42" s="29">
        <v>45957</v>
      </c>
    </row>
    <row r="43" spans="2:7">
      <c r="B43" t="s">
        <v>66</v>
      </c>
      <c r="C43" s="29">
        <v>44865</v>
      </c>
      <c r="D43" s="29">
        <v>45229</v>
      </c>
      <c r="E43" s="29">
        <v>45593</v>
      </c>
      <c r="F43" s="29">
        <v>45964</v>
      </c>
    </row>
    <row r="44" spans="2:7">
      <c r="B44" t="s">
        <v>67</v>
      </c>
      <c r="C44" s="29">
        <v>44872</v>
      </c>
      <c r="D44" s="29">
        <v>45236</v>
      </c>
      <c r="E44" s="29">
        <v>45600</v>
      </c>
      <c r="F44" s="29">
        <v>45971</v>
      </c>
    </row>
    <row r="45" spans="2:7">
      <c r="B45" t="s">
        <v>68</v>
      </c>
      <c r="C45" s="29">
        <v>44879</v>
      </c>
      <c r="D45" s="29">
        <v>45243</v>
      </c>
      <c r="E45" s="29">
        <v>45607</v>
      </c>
      <c r="F45" s="29">
        <v>45978</v>
      </c>
    </row>
    <row r="46" spans="2:7">
      <c r="B46" t="s">
        <v>69</v>
      </c>
      <c r="C46" s="29">
        <v>44886</v>
      </c>
      <c r="D46" s="29">
        <v>45250</v>
      </c>
      <c r="E46" s="29">
        <v>45614</v>
      </c>
      <c r="F46" s="29">
        <v>45983</v>
      </c>
    </row>
    <row r="47" spans="2:7">
      <c r="B47" t="s">
        <v>70</v>
      </c>
      <c r="C47" s="29">
        <v>44904</v>
      </c>
      <c r="D47" s="29">
        <v>45268</v>
      </c>
      <c r="E47" s="29">
        <v>45640</v>
      </c>
      <c r="F47" s="29">
        <v>45992</v>
      </c>
    </row>
  </sheetData>
  <phoneticPr fontId="19" type="noConversion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93a4e8-9ce7-481a-9338-28c13e23398f">
      <Terms xmlns="http://schemas.microsoft.com/office/infopath/2007/PartnerControls"/>
    </lcf76f155ced4ddcb4097134ff3c332f>
    <Comment xmlns="6993a4e8-9ce7-481a-9338-28c13e23398f" xsi:nil="true"/>
    <Availabilites_x0020_ xmlns="6993a4e8-9ce7-481a-9338-28c13e23398f" xsi:nil="true"/>
    <TaxCatchAll xmlns="56192cfa-a763-4d7a-9154-9ed477709d1a" xsi:nil="true"/>
    <_dlc_DocId xmlns="56192cfa-a763-4d7a-9154-9ed477709d1a">ARCDOCID-2143552658-466037</_dlc_DocId>
    <_dlc_DocIdUrl xmlns="56192cfa-a763-4d7a-9154-9ed477709d1a">
      <Url>https://arcunsw.sharepoint.com/clubsVolunteering/_layouts/15/DocIdRedir.aspx?ID=ARCDOCID-2143552658-466037</Url>
      <Description>ARCDOCID-2143552658-466037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8B77111BD2F4B966431527564CA17" ma:contentTypeVersion="8" ma:contentTypeDescription="Create a new document." ma:contentTypeScope="" ma:versionID="5901ab9cb66a0244cb91433af4a3e9c3">
  <xsd:schema xmlns:xsd="http://www.w3.org/2001/XMLSchema" xmlns:xs="http://www.w3.org/2001/XMLSchema" xmlns:p="http://schemas.microsoft.com/office/2006/metadata/properties" xmlns:ns2="56192cfa-a763-4d7a-9154-9ed477709d1a" xmlns:ns3="6993a4e8-9ce7-481a-9338-28c13e23398f" targetNamespace="http://schemas.microsoft.com/office/2006/metadata/properties" ma:root="true" ma:fieldsID="efd4e3003e09a403380e3a3b64a50a70" ns2:_="" ns3:_="">
    <xsd:import namespace="56192cfa-a763-4d7a-9154-9ed477709d1a"/>
    <xsd:import namespace="6993a4e8-9ce7-481a-9338-28c13e2339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Availabilites_x0020_" minOccurs="0"/>
                <xsd:element ref="ns3:Comment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92cfa-a763-4d7a-9154-9ed477709d1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89d70831-6c79-4ccd-aaec-796f1c98fefe}" ma:internalName="TaxCatchAll" ma:showField="CatchAllData" ma:web="56192cfa-a763-4d7a-9154-9ed477709d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93a4e8-9ce7-481a-9338-28c13e2339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Availabilites_x0020_" ma:index="18" nillable="true" ma:displayName="Availabilites " ma:format="Dropdown" ma:internalName="Availabilites_x0020_">
      <xsd:simpleType>
        <xsd:restriction base="dms:Text">
          <xsd:maxLength value="255"/>
        </xsd:restriction>
      </xsd:simpleType>
    </xsd:element>
    <xsd:element name="Comment" ma:index="19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6618e11-47bf-4830-b882-1d9158b42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818D49-FB84-442C-A084-30C874130DDA}"/>
</file>

<file path=customXml/itemProps2.xml><?xml version="1.0" encoding="utf-8"?>
<ds:datastoreItem xmlns:ds="http://schemas.openxmlformats.org/officeDocument/2006/customXml" ds:itemID="{6AF3A5C0-0C20-4C67-A316-A81C99C75CBD}"/>
</file>

<file path=customXml/itemProps3.xml><?xml version="1.0" encoding="utf-8"?>
<ds:datastoreItem xmlns:ds="http://schemas.openxmlformats.org/officeDocument/2006/customXml" ds:itemID="{4611B57C-56C1-4DBA-BD34-EDE8679F976E}"/>
</file>

<file path=customXml/itemProps4.xml><?xml version="1.0" encoding="utf-8"?>
<ds:datastoreItem xmlns:ds="http://schemas.openxmlformats.org/officeDocument/2006/customXml" ds:itemID="{B3CA18BB-7DA9-4A52-9477-1E7FF8BA7C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Adele Gemmell</dc:creator>
  <cp:keywords/>
  <dc:description/>
  <cp:lastModifiedBy/>
  <cp:revision/>
  <dcterms:created xsi:type="dcterms:W3CDTF">2023-09-07T23:16:25Z</dcterms:created>
  <dcterms:modified xsi:type="dcterms:W3CDTF">2024-10-03T22:50:33Z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0x01010029E8B77111BD2F4B966431527564CA17</vt:lpwstr>
  </property>
  <property fmtid="{D5CDD505-2E9C-101B-9397-08002B2CF9AE}" pid="3" name="_dlc_DocIdItemGuid">
    <vt:lpwstr>851cdc57-7e90-4a8a-ab82-2b0f520c9ae4</vt:lpwstr>
  </property>
  <property fmtid="{D5CDD505-2E9C-101B-9397-08002B2CF9AE}" pid="4" name="MediaServiceImageTags">
    <vt:lpwstr/>
  </property>
</Properties>
</file>