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chambers\Downloads\"/>
    </mc:Choice>
  </mc:AlternateContent>
  <xr:revisionPtr revIDLastSave="0" documentId="13_ncr:1_{EF1BCBBB-8FAD-4AD8-ABB3-7E72406AD966}" xr6:coauthVersionLast="47" xr6:coauthVersionMax="47" xr10:uidLastSave="{00000000-0000-0000-0000-000000000000}"/>
  <bookViews>
    <workbookView xWindow="-120" yWindow="-120" windowWidth="29040" windowHeight="15720" activeTab="2" xr2:uid="{8729B693-9D54-427D-9CC5-A933F7764DD0}"/>
  </bookViews>
  <sheets>
    <sheet name="Introduction" sheetId="7" r:id="rId1"/>
    <sheet name="Income &amp; Expenditure" sheetId="5" r:id="rId2"/>
    <sheet name="General Ledger T3 2025-T3 2026" sheetId="2" r:id="rId3"/>
    <sheet name="Term Dates" sheetId="8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2" l="1"/>
  <c r="C58" i="2"/>
  <c r="K58" i="2"/>
  <c r="K11" i="2"/>
  <c r="K12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10" i="2"/>
  <c r="C25" i="5"/>
  <c r="C26" i="5"/>
  <c r="C27" i="5"/>
  <c r="C28" i="5"/>
  <c r="C29" i="5"/>
  <c r="C24" i="5"/>
  <c r="N59" i="2"/>
  <c r="K8" i="2"/>
  <c r="R6" i="5" s="1"/>
  <c r="C12" i="5"/>
  <c r="C13" i="5"/>
  <c r="C14" i="5"/>
  <c r="C15" i="5"/>
  <c r="C16" i="5"/>
  <c r="C17" i="5"/>
  <c r="C18" i="5"/>
  <c r="C30" i="5" l="1"/>
  <c r="G59" i="2"/>
  <c r="C8" i="2" s="1"/>
  <c r="R5" i="5" s="1"/>
  <c r="C19" i="5" l="1"/>
  <c r="R7" i="5" l="1"/>
</calcChain>
</file>

<file path=xl/sharedStrings.xml><?xml version="1.0" encoding="utf-8"?>
<sst xmlns="http://schemas.openxmlformats.org/spreadsheetml/2006/main" count="131" uniqueCount="80">
  <si>
    <t>Overview</t>
  </si>
  <si>
    <t xml:space="preserve">YEAR: </t>
  </si>
  <si>
    <t>Total Expenses</t>
  </si>
  <si>
    <t>Total Income</t>
  </si>
  <si>
    <t>Balance Total:</t>
  </si>
  <si>
    <r>
      <t xml:space="preserve">These tables will </t>
    </r>
    <r>
      <rPr>
        <b/>
        <sz val="11"/>
        <color theme="1"/>
        <rFont val="Calibri"/>
        <family val="2"/>
        <scheme val="minor"/>
      </rPr>
      <t>auto-fill</t>
    </r>
    <r>
      <rPr>
        <sz val="11"/>
        <color theme="1"/>
        <rFont val="Calibri"/>
        <family val="2"/>
        <scheme val="minor"/>
      </rPr>
      <t xml:space="preserve"> when you complete Ledger sheets </t>
    </r>
  </si>
  <si>
    <t>Summary - Expenses by Category</t>
  </si>
  <si>
    <t>Category</t>
  </si>
  <si>
    <t>Amount</t>
  </si>
  <si>
    <t>Food/Non-Alcoholic Drinks</t>
  </si>
  <si>
    <t>Equipment</t>
  </si>
  <si>
    <t>Booking/Venue Hire</t>
  </si>
  <si>
    <t>Merchandise</t>
  </si>
  <si>
    <t>Administrative Costs</t>
  </si>
  <si>
    <t>Alcohol</t>
  </si>
  <si>
    <t>Other</t>
  </si>
  <si>
    <t>Total</t>
  </si>
  <si>
    <t>Summary - Income by Category</t>
  </si>
  <si>
    <t>Sales</t>
  </si>
  <si>
    <t>Arc Grants</t>
  </si>
  <si>
    <t>Membership fees</t>
  </si>
  <si>
    <t>Sponsorship</t>
  </si>
  <si>
    <t>EXPENSES</t>
  </si>
  <si>
    <t>Description</t>
  </si>
  <si>
    <t>Paid by</t>
  </si>
  <si>
    <t>Cost</t>
  </si>
  <si>
    <t>Date</t>
  </si>
  <si>
    <t>&lt;</t>
  </si>
  <si>
    <t>Drag table corner to increase/decrease size</t>
  </si>
  <si>
    <t>Expense Title</t>
  </si>
  <si>
    <t>Income Title</t>
  </si>
  <si>
    <t>Week</t>
  </si>
  <si>
    <t>T1 O-Week</t>
  </si>
  <si>
    <t>T1 Week 2</t>
  </si>
  <si>
    <t>T1 Week 3</t>
  </si>
  <si>
    <t>T1 Week 4</t>
  </si>
  <si>
    <t>T1 Week 5</t>
  </si>
  <si>
    <t>T1 Week 6</t>
  </si>
  <si>
    <t>T1 Week 7</t>
  </si>
  <si>
    <t>T1 Week 8</t>
  </si>
  <si>
    <t>T1 Week 9</t>
  </si>
  <si>
    <t>T1 Week 10</t>
  </si>
  <si>
    <t>T1 Study/Exam Period</t>
  </si>
  <si>
    <t>T2 O-Week</t>
  </si>
  <si>
    <t>T2 Week 2</t>
  </si>
  <si>
    <t>T2 Week 3</t>
  </si>
  <si>
    <t>T2 Week 4</t>
  </si>
  <si>
    <t>T2 Week 5</t>
  </si>
  <si>
    <t>T2 Week 6</t>
  </si>
  <si>
    <t>T2 Week 7</t>
  </si>
  <si>
    <t>T2 Week 8</t>
  </si>
  <si>
    <t>T2 Week 9</t>
  </si>
  <si>
    <t>T2 Week 10</t>
  </si>
  <si>
    <t>T3 Week 2</t>
  </si>
  <si>
    <t>T3 Week 3</t>
  </si>
  <si>
    <t>T3 Week 4</t>
  </si>
  <si>
    <t>T3 Week 5</t>
  </si>
  <si>
    <t>T3 Week 6</t>
  </si>
  <si>
    <t>T3 Week 7</t>
  </si>
  <si>
    <t>T3 Week 8</t>
  </si>
  <si>
    <t>T3 Week 9</t>
  </si>
  <si>
    <t>T3 Week 10</t>
  </si>
  <si>
    <t>T3 O-Week</t>
  </si>
  <si>
    <t>T2 Study/Exam Period</t>
  </si>
  <si>
    <t>T3 Study/Exam Period</t>
  </si>
  <si>
    <t>Week Number</t>
  </si>
  <si>
    <t>Week Start Date</t>
  </si>
  <si>
    <t>Summer Holidays</t>
  </si>
  <si>
    <t>T1 Holidays</t>
  </si>
  <si>
    <t>T2 Holidays</t>
  </si>
  <si>
    <t>INCOME</t>
  </si>
  <si>
    <r>
      <rPr>
        <b/>
        <u/>
        <sz val="30"/>
        <color rgb="FF000000"/>
        <rFont val="Calibri"/>
      </rPr>
      <t xml:space="preserve">Arc Clubs Income &amp; Expenditure Ledger
</t>
    </r>
    <r>
      <rPr>
        <sz val="20"/>
        <color rgb="FF000000"/>
        <rFont val="Calibri"/>
      </rPr>
      <t xml:space="preserve">
Submit this document encompassing the </t>
    </r>
    <r>
      <rPr>
        <b/>
        <sz val="20"/>
        <color rgb="FF000000"/>
        <rFont val="Calibri"/>
      </rPr>
      <t>start of T3 last year</t>
    </r>
    <r>
      <rPr>
        <sz val="20"/>
        <color rgb="FF000000"/>
        <rFont val="Calibri"/>
      </rPr>
      <t xml:space="preserve"> - </t>
    </r>
    <r>
      <rPr>
        <b/>
        <sz val="20"/>
        <color rgb="FF000000"/>
        <rFont val="Calibri"/>
      </rPr>
      <t xml:space="preserve">the present day </t>
    </r>
    <r>
      <rPr>
        <sz val="20"/>
        <color rgb="FF000000"/>
        <rFont val="Calibri"/>
      </rPr>
      <t xml:space="preserve">as part of your Club's </t>
    </r>
    <r>
      <rPr>
        <u/>
        <sz val="20"/>
        <color rgb="FF000000"/>
        <rFont val="Calibri"/>
      </rPr>
      <t>re-affiliation application</t>
    </r>
    <r>
      <rPr>
        <sz val="20"/>
        <color rgb="FF000000"/>
        <rFont val="Calibri"/>
      </rPr>
      <t xml:space="preserve"> in T3. 
There is a General Ledger which will automatically populate the summary in the 'Income &amp; Expenditure' sheet.
</t>
    </r>
  </si>
  <si>
    <t>[CLUB NAME] Income &amp; Expenditure Report</t>
  </si>
  <si>
    <t>Expense Category</t>
  </si>
  <si>
    <t>Income Category</t>
  </si>
  <si>
    <t>General Ledger T3 2025 - T3 2026</t>
  </si>
  <si>
    <r>
      <t xml:space="preserve">List individual expenses and income 'by receipt' from </t>
    </r>
    <r>
      <rPr>
        <b/>
        <sz val="13"/>
        <color rgb="FF000000"/>
        <rFont val="Calibri Light"/>
        <family val="2"/>
      </rPr>
      <t>last year's AGM</t>
    </r>
    <r>
      <rPr>
        <b/>
        <sz val="13"/>
        <color rgb="FF000000"/>
        <rFont val="Calibri Light"/>
      </rPr>
      <t xml:space="preserve"> - this year's AGM</t>
    </r>
    <r>
      <rPr>
        <sz val="13"/>
        <color rgb="FF000000"/>
        <rFont val="Calibri Light"/>
      </rPr>
      <t>, date should be as they would show on your bank statement. 
Paid by column is for your own reference, but optional</t>
    </r>
  </si>
  <si>
    <t>T1 Week 1</t>
  </si>
  <si>
    <t>T2 Week 1</t>
  </si>
  <si>
    <t>T3 Week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</si>
</sst>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8"/>
      <color theme="7" tint="-0.24994659260841701"/>
      <name val="Calibri Light"/>
      <family val="1"/>
      <scheme val="major"/>
    </font>
    <font>
      <b/>
      <sz val="2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1"/>
      <name val="Calibri"/>
      <family val="2"/>
      <scheme val="minor"/>
    </font>
    <font>
      <b/>
      <u/>
      <sz val="30"/>
      <color rgb="FF000000"/>
      <name val="Calibri"/>
    </font>
    <font>
      <sz val="20"/>
      <color rgb="FF000000"/>
      <name val="Calibri"/>
    </font>
    <font>
      <b/>
      <sz val="20"/>
      <color rgb="FF000000"/>
      <name val="Calibri"/>
    </font>
    <font>
      <u/>
      <sz val="20"/>
      <color rgb="FF000000"/>
      <name val="Calibri"/>
    </font>
    <font>
      <sz val="13"/>
      <color rgb="FF000000"/>
      <name val="Calibri Light"/>
    </font>
    <font>
      <b/>
      <sz val="13"/>
      <color rgb="FF000000"/>
      <name val="Calibri Light"/>
    </font>
    <font>
      <b/>
      <sz val="30"/>
      <color rgb="FF0A1D24"/>
      <name val="Calibri"/>
      <family val="1"/>
      <scheme val="minor"/>
    </font>
    <font>
      <b/>
      <sz val="11"/>
      <color rgb="FFFF0000"/>
      <name val="Calibri"/>
      <family val="2"/>
      <scheme val="minor"/>
    </font>
    <font>
      <b/>
      <sz val="11"/>
      <color rgb="FF7AC143"/>
      <name val="Calibri"/>
      <family val="2"/>
      <scheme val="minor"/>
    </font>
    <font>
      <b/>
      <sz val="14"/>
      <color rgb="FF0A1D24"/>
      <name val="Calibri"/>
      <family val="1"/>
      <scheme val="minor"/>
    </font>
    <font>
      <b/>
      <sz val="13"/>
      <color rgb="FF000000"/>
      <name val="Calibri Light"/>
      <family val="2"/>
    </font>
    <font>
      <sz val="13"/>
      <color rgb="FF000000"/>
      <name val="Calibri Light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7AC143"/>
        <bgColor indexed="64"/>
      </patternFill>
    </fill>
    <fill>
      <patternFill patternType="solid">
        <fgColor rgb="FFF49121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2" tint="-0.499984740745262"/>
      </bottom>
      <diagonal/>
    </border>
    <border>
      <left/>
      <right/>
      <top style="thin">
        <color theme="2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164" fontId="3" fillId="2" borderId="0">
      <alignment horizontal="right" vertical="center"/>
    </xf>
    <xf numFmtId="164" fontId="4" fillId="0" borderId="0"/>
    <xf numFmtId="164" fontId="5" fillId="0" borderId="1">
      <alignment horizontal="right" vertical="center"/>
    </xf>
    <xf numFmtId="0" fontId="11" fillId="0" borderId="0">
      <alignment horizontal="left" vertical="center"/>
    </xf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horizontal="right"/>
    </xf>
    <xf numFmtId="164" fontId="0" fillId="0" borderId="0" xfId="2" applyFont="1" applyAlignment="1">
      <alignment horizontal="left"/>
    </xf>
    <xf numFmtId="164" fontId="0" fillId="0" borderId="0" xfId="2" applyFont="1"/>
    <xf numFmtId="164" fontId="5" fillId="0" borderId="0" xfId="3" applyBorder="1">
      <alignment horizontal="right" vertical="center"/>
    </xf>
    <xf numFmtId="164" fontId="5" fillId="0" borderId="0" xfId="3" applyBorder="1" applyAlignment="1">
      <alignment horizontal="right"/>
    </xf>
    <xf numFmtId="164" fontId="4" fillId="0" borderId="0" xfId="2" applyAlignment="1">
      <alignment horizontal="left"/>
    </xf>
    <xf numFmtId="164" fontId="4" fillId="0" borderId="0" xfId="2"/>
    <xf numFmtId="0" fontId="0" fillId="0" borderId="0" xfId="0" applyAlignment="1">
      <alignment horizontal="left"/>
    </xf>
    <xf numFmtId="164" fontId="0" fillId="0" borderId="0" xfId="0" applyNumberFormat="1"/>
    <xf numFmtId="0" fontId="0" fillId="3" borderId="0" xfId="0" applyFill="1"/>
    <xf numFmtId="0" fontId="0" fillId="4" borderId="0" xfId="0" applyFill="1"/>
    <xf numFmtId="0" fontId="2" fillId="0" borderId="0" xfId="0" applyFont="1"/>
    <xf numFmtId="164" fontId="8" fillId="0" borderId="0" xfId="0" applyNumberFormat="1" applyFont="1"/>
    <xf numFmtId="0" fontId="0" fillId="0" borderId="2" xfId="0" applyBorder="1"/>
    <xf numFmtId="0" fontId="0" fillId="0" borderId="4" xfId="0" applyBorder="1"/>
    <xf numFmtId="0" fontId="10" fillId="0" borderId="0" xfId="0" applyFont="1"/>
    <xf numFmtId="164" fontId="12" fillId="0" borderId="0" xfId="2" applyFont="1"/>
    <xf numFmtId="0" fontId="2" fillId="5" borderId="2" xfId="0" applyFont="1" applyFill="1" applyBorder="1"/>
    <xf numFmtId="1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/>
    <xf numFmtId="0" fontId="7" fillId="0" borderId="0" xfId="0" applyFont="1" applyAlignment="1">
      <alignment horizontal="center" vertical="top" wrapText="1"/>
    </xf>
    <xf numFmtId="44" fontId="0" fillId="0" borderId="0" xfId="5" applyFont="1" applyAlignment="1">
      <alignment horizontal="right"/>
    </xf>
    <xf numFmtId="44" fontId="5" fillId="0" borderId="0" xfId="5" applyFont="1" applyBorder="1" applyAlignment="1">
      <alignment horizontal="right"/>
    </xf>
    <xf numFmtId="44" fontId="0" fillId="0" borderId="0" xfId="5" applyFont="1"/>
    <xf numFmtId="44" fontId="0" fillId="0" borderId="0" xfId="0" applyNumberFormat="1" applyAlignment="1">
      <alignment horizontal="right"/>
    </xf>
    <xf numFmtId="0" fontId="22" fillId="7" borderId="0" xfId="1" applyNumberFormat="1" applyFont="1" applyFill="1" applyAlignment="1">
      <alignment horizontal="left" vertical="center"/>
    </xf>
    <xf numFmtId="0" fontId="22" fillId="7" borderId="9" xfId="1" applyNumberFormat="1" applyFont="1" applyFill="1" applyBorder="1" applyAlignment="1">
      <alignment horizontal="left" vertical="center"/>
    </xf>
    <xf numFmtId="0" fontId="22" fillId="7" borderId="10" xfId="1" applyNumberFormat="1" applyFont="1" applyFill="1" applyBorder="1" applyAlignment="1">
      <alignment horizontal="left" vertical="center"/>
    </xf>
    <xf numFmtId="164" fontId="12" fillId="0" borderId="11" xfId="2" applyFont="1" applyBorder="1"/>
    <xf numFmtId="164" fontId="0" fillId="0" borderId="12" xfId="2" applyFont="1" applyBorder="1"/>
    <xf numFmtId="0" fontId="1" fillId="0" borderId="11" xfId="0" applyFont="1" applyBorder="1"/>
    <xf numFmtId="0" fontId="0" fillId="0" borderId="13" xfId="0" applyBorder="1"/>
    <xf numFmtId="164" fontId="0" fillId="0" borderId="14" xfId="0" applyNumberFormat="1" applyBorder="1"/>
    <xf numFmtId="0" fontId="22" fillId="8" borderId="0" xfId="1" applyNumberFormat="1" applyFont="1" applyFill="1" applyAlignment="1">
      <alignment horizontal="left" vertical="top"/>
    </xf>
    <xf numFmtId="164" fontId="22" fillId="8" borderId="0" xfId="1" applyFont="1" applyFill="1" applyAlignment="1">
      <alignment horizontal="left" vertical="top"/>
    </xf>
    <xf numFmtId="0" fontId="22" fillId="7" borderId="0" xfId="1" applyNumberFormat="1" applyFont="1" applyFill="1" applyAlignment="1">
      <alignment horizontal="left" vertical="top"/>
    </xf>
    <xf numFmtId="164" fontId="22" fillId="7" borderId="0" xfId="1" applyFont="1" applyFill="1" applyAlignment="1">
      <alignment horizontal="left" vertical="top"/>
    </xf>
    <xf numFmtId="14" fontId="5" fillId="0" borderId="0" xfId="3" applyNumberFormat="1" applyBorder="1">
      <alignment horizontal="right" vertical="center"/>
    </xf>
    <xf numFmtId="0" fontId="6" fillId="7" borderId="0" xfId="0" applyFont="1" applyFill="1" applyAlignment="1">
      <alignment horizontal="center"/>
    </xf>
    <xf numFmtId="164" fontId="19" fillId="7" borderId="0" xfId="1" applyFont="1" applyFill="1" applyAlignment="1">
      <alignment horizontal="center" vertical="center"/>
    </xf>
    <xf numFmtId="0" fontId="17" fillId="0" borderId="0" xfId="0" applyFont="1" applyAlignment="1">
      <alignment horizontal="center" wrapText="1"/>
    </xf>
    <xf numFmtId="0" fontId="6" fillId="8" borderId="0" xfId="0" applyFont="1" applyFill="1" applyAlignment="1">
      <alignment horizontal="center"/>
    </xf>
    <xf numFmtId="0" fontId="14" fillId="4" borderId="0" xfId="0" applyFont="1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164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164" fontId="19" fillId="7" borderId="6" xfId="1" applyFont="1" applyFill="1" applyBorder="1" applyAlignment="1">
      <alignment horizontal="center" vertical="center"/>
    </xf>
    <xf numFmtId="164" fontId="19" fillId="7" borderId="7" xfId="1" applyFont="1" applyFill="1" applyBorder="1" applyAlignment="1">
      <alignment horizontal="center" vertical="center"/>
    </xf>
    <xf numFmtId="164" fontId="19" fillId="7" borderId="8" xfId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4" xfId="0" applyFont="1" applyBorder="1" applyAlignment="1">
      <alignment horizontal="left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24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6">
    <cellStyle name="Currency" xfId="5" builtinId="4"/>
    <cellStyle name="Normal" xfId="0" builtinId="0"/>
    <cellStyle name="Normal 2" xfId="2" xr:uid="{84425DED-B347-4220-A364-6E1F55E69CA7}"/>
    <cellStyle name="Table - Header 2" xfId="1" xr:uid="{3E6C56AB-5A37-4282-B14A-A0D8D01DD5D9}"/>
    <cellStyle name="Table - Total" xfId="3" xr:uid="{F9E1A084-6ADD-4CA9-8323-2D07080A2BA7}"/>
    <cellStyle name="Total - Heading Titles 4" xfId="4" xr:uid="{5C765EA6-F0E2-4798-ABA9-E550A6361F54}"/>
  </cellStyles>
  <dxfs count="27">
    <dxf>
      <numFmt numFmtId="164" formatCode="&quot;$&quot;#,##0.0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strike val="0"/>
        <outline val="0"/>
        <shadow val="0"/>
        <u val="none"/>
        <vertAlign val="baseline"/>
        <sz val="14"/>
        <color rgb="FF0A1D24"/>
        <name val="Calibri"/>
        <family val="1"/>
        <scheme val="minor"/>
      </font>
      <fill>
        <patternFill patternType="solid">
          <fgColor indexed="64"/>
          <bgColor rgb="FF7AC143"/>
        </patternFill>
      </fill>
    </dxf>
    <dxf>
      <numFmt numFmtId="164" formatCode="&quot;$&quot;#,##0.0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rgb="FF0A1D24"/>
        <name val="Calibri"/>
        <family val="1"/>
        <scheme val="minor"/>
      </font>
      <fill>
        <patternFill patternType="solid">
          <fgColor indexed="64"/>
          <bgColor rgb="FF7AC14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34" formatCode="_-&quot;$&quot;* #,##0.00_-;\-&quot;$&quot;* #,##0.00_-;_-&quot;$&quot;* &quot;-&quot;??_-;_-@_-"/>
      <alignment horizontal="right" vertical="bottom" textRotation="0" wrapText="0" indent="0" justifyLastLine="0" shrinkToFit="0" readingOrder="0"/>
    </dxf>
    <dxf>
      <numFmt numFmtId="0" formatCode="General"/>
    </dxf>
    <dxf>
      <font>
        <b/>
        <strike val="0"/>
        <outline val="0"/>
        <shadow val="0"/>
        <u val="none"/>
        <vertAlign val="baseline"/>
        <sz val="14"/>
        <color rgb="FF0A1D24"/>
        <name val="Calibri"/>
        <family val="1"/>
        <scheme val="minor"/>
      </font>
      <fill>
        <patternFill patternType="solid">
          <fgColor indexed="64"/>
          <bgColor rgb="FF7AC143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0" formatCode="General"/>
    </dxf>
    <dxf>
      <numFmt numFmtId="19" formatCode="d/mm/yyyy"/>
    </dxf>
    <dxf>
      <font>
        <b/>
        <strike val="0"/>
        <outline val="0"/>
        <shadow val="0"/>
        <u val="none"/>
        <vertAlign val="baseline"/>
        <sz val="14"/>
        <color rgb="FF0A1D24"/>
        <name val="Calibri"/>
        <family val="1"/>
        <scheme val="minor"/>
      </font>
      <fill>
        <patternFill patternType="solid">
          <fgColor indexed="64"/>
          <bgColor rgb="FFF49121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49121"/>
      <color rgb="FF7AC143"/>
      <color rgb="FF0A1D24"/>
      <color rgb="FF384EF4"/>
      <color rgb="FFA3CFF7"/>
      <color rgb="FFE3A3F7"/>
      <color rgb="FF0728B5"/>
      <color rgb="FFE76C07"/>
      <color rgb="FF00B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18665139233284"/>
          <c:y val="0.12562452564826571"/>
          <c:w val="0.67016642256734482"/>
          <c:h val="0.6836357194499498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'Income &amp; Expenditure'!$C$11</c:f>
              <c:strCache>
                <c:ptCount val="1"/>
                <c:pt idx="0">
                  <c:v>Amount</c:v>
                </c:pt>
              </c:strCache>
            </c:strRef>
          </c:tx>
          <c:invertIfNegative val="0"/>
          <c:cat>
            <c:strRef>
              <c:f>'Income &amp; Expenditure'!$B$12:$B$18</c:f>
              <c:strCache>
                <c:ptCount val="7"/>
                <c:pt idx="0">
                  <c:v>Food/Non-Alcoholic Drinks</c:v>
                </c:pt>
                <c:pt idx="1">
                  <c:v>Equipment</c:v>
                </c:pt>
                <c:pt idx="2">
                  <c:v>Booking/Venue Hire</c:v>
                </c:pt>
                <c:pt idx="3">
                  <c:v>Merchandise</c:v>
                </c:pt>
                <c:pt idx="4">
                  <c:v>Administrative Costs</c:v>
                </c:pt>
                <c:pt idx="5">
                  <c:v>Alcohol</c:v>
                </c:pt>
                <c:pt idx="6">
                  <c:v>Other</c:v>
                </c:pt>
              </c:strCache>
            </c:strRef>
          </c:cat>
          <c:val>
            <c:numRef>
              <c:f>'Income &amp; Expenditure'!$C$12:$C$18</c:f>
              <c:numCache>
                <c:formatCode>"$"#,##0.00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93A-497D-A194-64B24325A9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21402800"/>
        <c:axId val="921402080"/>
      </c:barChart>
      <c:catAx>
        <c:axId val="9214028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402080"/>
        <c:crosses val="autoZero"/>
        <c:auto val="1"/>
        <c:lblAlgn val="ctr"/>
        <c:lblOffset val="100"/>
        <c:noMultiLvlLbl val="0"/>
      </c:catAx>
      <c:valAx>
        <c:axId val="921402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0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>
                    <a:solidFill>
                      <a:sysClr val="windowText" lastClr="000000"/>
                    </a:solidFill>
                  </a:rPr>
                  <a:t>Amount</a:t>
                </a:r>
              </a:p>
            </c:rich>
          </c:tx>
          <c:layout>
            <c:manualLayout>
              <c:xMode val="edge"/>
              <c:yMode val="edge"/>
              <c:x val="0.12019624618745861"/>
              <c:y val="0.8332332173906786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14028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59900204782093"/>
          <c:y val="7.3887469965034355E-2"/>
          <c:w val="0.75549633218924561"/>
          <c:h val="0.742043345552709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'Income &amp; Expenditure'!$C$23</c:f>
              <c:strCache>
                <c:ptCount val="1"/>
                <c:pt idx="0">
                  <c:v>Amount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'Income &amp; Expenditure'!$B$24:$B$29</c:f>
              <c:strCache>
                <c:ptCount val="6"/>
                <c:pt idx="0">
                  <c:v>Sales</c:v>
                </c:pt>
                <c:pt idx="1">
                  <c:v>Merchandise</c:v>
                </c:pt>
                <c:pt idx="2">
                  <c:v>Arc Grants</c:v>
                </c:pt>
                <c:pt idx="3">
                  <c:v>Membership fees</c:v>
                </c:pt>
                <c:pt idx="4">
                  <c:v>Sponsorship</c:v>
                </c:pt>
                <c:pt idx="5">
                  <c:v>Other</c:v>
                </c:pt>
              </c:strCache>
            </c:strRef>
          </c:cat>
          <c:val>
            <c:numRef>
              <c:f>'Income &amp; Expenditure'!$C$24:$C$29</c:f>
              <c:numCache>
                <c:formatCode>"$"#,##0.00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90-43FF-B1C8-6FF4ED8F3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27977720"/>
        <c:axId val="927982040"/>
      </c:barChart>
      <c:catAx>
        <c:axId val="927977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7982040"/>
        <c:crosses val="autoZero"/>
        <c:auto val="1"/>
        <c:lblAlgn val="ctr"/>
        <c:lblOffset val="100"/>
        <c:noMultiLvlLbl val="0"/>
      </c:catAx>
      <c:valAx>
        <c:axId val="927982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 b="1">
                    <a:solidFill>
                      <a:sysClr val="windowText" lastClr="000000"/>
                    </a:solidFill>
                  </a:rPr>
                  <a:t>Amount</a:t>
                </a:r>
              </a:p>
            </c:rich>
          </c:tx>
          <c:layout>
            <c:manualLayout>
              <c:xMode val="edge"/>
              <c:yMode val="edge"/>
              <c:x val="5.0487535211944663E-2"/>
              <c:y val="0.830696673688708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7977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</xdr:colOff>
      <xdr:row>8</xdr:row>
      <xdr:rowOff>157162</xdr:rowOff>
    </xdr:from>
    <xdr:to>
      <xdr:col>13</xdr:col>
      <xdr:colOff>342899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FF7370-77BD-28FD-08D9-B42A06790B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38100</xdr:colOff>
      <xdr:row>21</xdr:row>
      <xdr:rowOff>157162</xdr:rowOff>
    </xdr:from>
    <xdr:to>
      <xdr:col>13</xdr:col>
      <xdr:colOff>361950</xdr:colOff>
      <xdr:row>31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439281A-AF2A-E75D-79B3-8B40293632B4}"/>
            </a:ext>
            <a:ext uri="{147F2762-F138-4A5C-976F-8EAC2B608ADB}">
              <a16:predDERef xmlns:a16="http://schemas.microsoft.com/office/drawing/2014/main" pred="{AFFF7370-77BD-28FD-08D9-B42A06790B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49292</xdr:colOff>
      <xdr:row>2</xdr:row>
      <xdr:rowOff>34638</xdr:rowOff>
    </xdr:from>
    <xdr:to>
      <xdr:col>1</xdr:col>
      <xdr:colOff>520212</xdr:colOff>
      <xdr:row>2</xdr:row>
      <xdr:rowOff>620767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FA82FC0-9FC3-DB13-F8EA-5B0606878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7427" y="422965"/>
          <a:ext cx="470920" cy="5861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78441</xdr:colOff>
      <xdr:row>2</xdr:row>
      <xdr:rowOff>44823</xdr:rowOff>
    </xdr:from>
    <xdr:to>
      <xdr:col>1</xdr:col>
      <xdr:colOff>549361</xdr:colOff>
      <xdr:row>2</xdr:row>
      <xdr:rowOff>630952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E1D235-559D-4A1F-BF80-755E997E5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3559" y="425823"/>
          <a:ext cx="470920" cy="58612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76AE52A-F5A8-4CEB-957F-E437A81EEFCC}" name="Table7" displayName="Table7" ref="B11:C19" totalsRowCount="1" headerRowDxfId="18" totalsRowDxfId="15" headerRowBorderDxfId="17" tableBorderDxfId="16" totalsRowBorderDxfId="14">
  <autoFilter ref="B11:C18" xr:uid="{D76AE52A-F5A8-4CEB-957F-E437A81EEFCC}"/>
  <tableColumns count="2">
    <tableColumn id="1" xr3:uid="{7D70B8F7-5A2A-49B7-8D34-A853CFEE1D46}" name="Expense Category" totalsRowLabel="Total" dataDxfId="13" totalsRowDxfId="12"/>
    <tableColumn id="5" xr3:uid="{A5EAF260-1D58-430F-ABC9-5766B2E2EDCE}" name="Amount" totalsRowFunction="sum" dataDxfId="11" totalsRowDxfId="10">
      <calculatedColumnFormula>SUMIFS(Table3[Cost],Table3[Category],Table7[[#This Row],[Expense Category]])</calculatedColumnFormula>
    </tableColumn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AA171C00-498F-4756-8D22-1CDC701A1D04}" name="Table17911" displayName="Table17911" ref="B23:C30" totalsRowCount="1" headerRowDxfId="9" dataDxfId="8" dataCellStyle="Normal 2">
  <autoFilter ref="B23:C29" xr:uid="{AA171C00-498F-4756-8D22-1CDC701A1D04}"/>
  <tableColumns count="2">
    <tableColumn id="1" xr3:uid="{5E3AEECE-B2A4-42A4-88CD-BD8F5DAC59A1}" name="Income Category" totalsRowLabel="Total" dataDxfId="7" dataCellStyle="Normal 2"/>
    <tableColumn id="5" xr3:uid="{023D4AE3-D387-4AE4-AB54-17D6550BDDDE}" name="Amount" totalsRowFunction="sum" dataDxfId="6" totalsRowDxfId="5" dataCellStyle="Normal 2">
      <calculatedColumnFormula>SUMIFS(Table4[Amount],Table4[Category], Table17911[[#This Row],[Income Category]])</calculatedColumnFormula>
    </tableColumn>
  </tableColumns>
  <tableStyleInfo name="TableStyleLight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133BA66-12F2-49F1-BF25-6B1F86FF5020}" name="Table3" displayName="Table3" ref="B9:H59" totalsRowCount="1" headerRowDxfId="26">
  <autoFilter ref="B9:H58" xr:uid="{05BD5697-27E3-416F-8A22-E0B2C50DEBED}"/>
  <tableColumns count="7">
    <tableColumn id="8" xr3:uid="{A6E434B4-8512-4D72-94F4-2ABC4199AC6E}" name="Date" dataDxfId="25"/>
    <tableColumn id="2" xr3:uid="{411DC66E-948D-4943-B8DA-BA361D96502A}" name="Week" dataDxfId="24">
      <calculatedColumnFormula>IF(Table3[[#This Row],[Date]]="", "", LOOKUP(Table3[[#This Row],[Date]], 'Term Dates'!A2:A100, 'Term Dates'!B2:B100))</calculatedColumnFormula>
    </tableColumn>
    <tableColumn id="3" xr3:uid="{05706638-96F0-4A5C-88B0-DF77B14B7966}" name="Expense Title"/>
    <tableColumn id="4" xr3:uid="{AFF54517-3871-4050-B39C-0ACEFC70C5E2}" name="Description" totalsRowDxfId="2"/>
    <tableColumn id="5" xr3:uid="{4E288265-69EC-4AE7-8B8C-17F829AC4CA4}" name="Paid by" totalsRowDxfId="1"/>
    <tableColumn id="6" xr3:uid="{A22713C0-D492-4B2E-BBDA-294685F60588}" name="Cost" totalsRowFunction="sum" totalsRowDxfId="0" dataCellStyle="Currency"/>
    <tableColumn id="7" xr3:uid="{643D67BB-0D43-4674-9E71-C1A01D36F74F}" name="Category" dataDxfId="23" dataCellStyle="Normal 2"/>
  </tableColumns>
  <tableStyleInfo name="TableStyleLight1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089311D-4705-4CFB-A659-50EB3EB5AFB2}" name="Table4" displayName="Table4" ref="J9:O59" totalsRowCount="1" headerRowDxfId="22">
  <autoFilter ref="J9:O58" xr:uid="{464BC83A-0985-4467-814D-C68A129AEB40}"/>
  <tableColumns count="6">
    <tableColumn id="1" xr3:uid="{C58CA3CE-C9E1-47FC-BC46-9AE3627C6482}" name="Date" totalsRowLabel="Total"/>
    <tableColumn id="3" xr3:uid="{E20A0FC1-1478-4572-BB02-2505BEE46C59}" name="Week" dataDxfId="21">
      <calculatedColumnFormula>IF(Table4[[#This Row],[Date]]="", "", LOOKUP(Table4[[#This Row],[Date]], 'Term Dates'!A2:A100, 'Term Dates'!B2:B100))</calculatedColumnFormula>
    </tableColumn>
    <tableColumn id="8" xr3:uid="{6785DB93-45B5-4B3F-AA81-E06EC0D7D77C}" name="Income Title"/>
    <tableColumn id="2" xr3:uid="{4F96F5EE-5E47-4280-9893-063D3C638516}" name="Description"/>
    <tableColumn id="4" xr3:uid="{EFB5A1F6-EC94-4B34-9A21-017F25DC07DE}" name="Amount" totalsRowFunction="sum" totalsRowDxfId="20" dataCellStyle="Currency"/>
    <tableColumn id="5" xr3:uid="{13447353-26ED-46EA-A89F-1390F9D00E8C}" name="Category" dataDxfId="19" dataCellStyle="Normal 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F8439-567E-4AE9-AC07-E1D66A2F025E}">
  <dimension ref="B2:X36"/>
  <sheetViews>
    <sheetView showGridLines="0" workbookViewId="0">
      <selection activeCell="B2" sqref="B2:X34"/>
    </sheetView>
  </sheetViews>
  <sheetFormatPr defaultRowHeight="15" x14ac:dyDescent="0.25"/>
  <sheetData>
    <row r="2" spans="2:24" ht="25.5" customHeight="1" x14ac:dyDescent="0.25">
      <c r="B2" s="45" t="s">
        <v>71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</row>
    <row r="3" spans="2:24" ht="25.5" customHeight="1" x14ac:dyDescent="0.25"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</row>
    <row r="4" spans="2:24" ht="25.5" customHeight="1" x14ac:dyDescent="0.25"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</row>
    <row r="5" spans="2:24" ht="25.5" customHeight="1" x14ac:dyDescent="0.25"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</row>
    <row r="6" spans="2:24" ht="25.5" customHeight="1" x14ac:dyDescent="0.25"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</row>
    <row r="7" spans="2:24" ht="25.5" customHeight="1" x14ac:dyDescent="0.25"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</row>
    <row r="8" spans="2:24" ht="25.5" customHeight="1" x14ac:dyDescent="0.25"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</row>
    <row r="9" spans="2:24" ht="25.5" customHeight="1" x14ac:dyDescent="0.25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</row>
    <row r="10" spans="2:24" ht="25.5" customHeight="1" x14ac:dyDescent="0.25"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</row>
    <row r="11" spans="2:24" ht="25.5" customHeight="1" x14ac:dyDescent="0.25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</row>
    <row r="12" spans="2:24" ht="25.5" customHeight="1" x14ac:dyDescent="0.25"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</row>
    <row r="13" spans="2:24" ht="25.5" customHeight="1" x14ac:dyDescent="0.25"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</row>
    <row r="14" spans="2:24" ht="25.5" customHeight="1" x14ac:dyDescent="0.25"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</row>
    <row r="15" spans="2:24" ht="25.5" customHeight="1" x14ac:dyDescent="0.25"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</row>
    <row r="16" spans="2:24" ht="25.5" customHeight="1" x14ac:dyDescent="0.25"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</row>
    <row r="17" spans="2:24" ht="25.5" customHeight="1" x14ac:dyDescent="0.25"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</row>
    <row r="18" spans="2:24" ht="25.5" customHeight="1" x14ac:dyDescent="0.25"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</row>
    <row r="19" spans="2:24" ht="25.5" customHeight="1" x14ac:dyDescent="0.25"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</row>
    <row r="20" spans="2:24" ht="25.5" customHeight="1" x14ac:dyDescent="0.25"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</row>
    <row r="21" spans="2:24" ht="25.5" customHeight="1" x14ac:dyDescent="0.25"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2:24" ht="25.5" customHeight="1" x14ac:dyDescent="0.25"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</row>
    <row r="23" spans="2:24" ht="25.5" customHeight="1" x14ac:dyDescent="0.25"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</row>
    <row r="24" spans="2:24" ht="25.5" customHeight="1" x14ac:dyDescent="0.25"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</row>
    <row r="25" spans="2:24" ht="25.5" customHeight="1" x14ac:dyDescent="0.25"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</row>
    <row r="26" spans="2:24" ht="25.5" customHeight="1" x14ac:dyDescent="0.25"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</row>
    <row r="27" spans="2:24" ht="25.5" customHeight="1" x14ac:dyDescent="0.25"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</row>
    <row r="28" spans="2:24" ht="25.5" customHeight="1" x14ac:dyDescent="0.25"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</row>
    <row r="29" spans="2:24" ht="25.5" customHeight="1" x14ac:dyDescent="0.25"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</row>
    <row r="30" spans="2:24" ht="25.5" customHeight="1" x14ac:dyDescent="0.25"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</row>
    <row r="31" spans="2:24" ht="25.5" customHeight="1" x14ac:dyDescent="0.25"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</row>
    <row r="32" spans="2:24" ht="25.5" customHeight="1" x14ac:dyDescent="0.25"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</row>
    <row r="33" spans="2:24" ht="25.5" customHeight="1" x14ac:dyDescent="0.25"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</row>
    <row r="34" spans="2:24" ht="25.5" customHeight="1" x14ac:dyDescent="0.25"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</row>
    <row r="35" spans="2:24" ht="25.5" customHeight="1" x14ac:dyDescent="0.25"/>
    <row r="36" spans="2:24" ht="25.5" customHeight="1" x14ac:dyDescent="0.25"/>
  </sheetData>
  <mergeCells count="1">
    <mergeCell ref="B2:X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37F01-3747-4697-B4F8-D78D15931FD5}">
  <dimension ref="B2:S31"/>
  <sheetViews>
    <sheetView showGridLines="0" topLeftCell="A6" zoomScaleNormal="100" workbookViewId="0">
      <selection activeCell="B21" sqref="B21"/>
    </sheetView>
  </sheetViews>
  <sheetFormatPr defaultRowHeight="15" x14ac:dyDescent="0.25"/>
  <cols>
    <col min="2" max="2" width="59.7109375" customWidth="1"/>
    <col min="3" max="3" width="13.7109375" customWidth="1"/>
    <col min="4" max="4" width="9.28515625" customWidth="1"/>
  </cols>
  <sheetData>
    <row r="2" spans="2:19" ht="15.75" thickBot="1" x14ac:dyDescent="0.3"/>
    <row r="3" spans="2:19" ht="51.75" customHeight="1" thickBot="1" x14ac:dyDescent="0.3">
      <c r="B3" s="50" t="s">
        <v>72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2"/>
    </row>
    <row r="4" spans="2:19" ht="32.25" customHeight="1" x14ac:dyDescent="0.35">
      <c r="B4" s="53" t="s">
        <v>0</v>
      </c>
      <c r="C4" s="53"/>
      <c r="D4" s="53"/>
      <c r="E4" s="53"/>
      <c r="F4" s="53"/>
      <c r="G4" s="53"/>
      <c r="H4" s="53"/>
      <c r="I4" s="14"/>
      <c r="J4" s="14"/>
      <c r="K4" s="14"/>
      <c r="L4" s="14"/>
      <c r="M4" s="14"/>
      <c r="N4" s="14"/>
      <c r="O4" s="14"/>
      <c r="P4" s="14"/>
      <c r="Q4" s="18" t="s">
        <v>1</v>
      </c>
      <c r="R4" s="49">
        <v>2026</v>
      </c>
      <c r="S4" s="49"/>
    </row>
    <row r="5" spans="2:19" x14ac:dyDescent="0.25">
      <c r="B5" s="54" t="s">
        <v>2</v>
      </c>
      <c r="C5" s="54"/>
      <c r="D5" s="54"/>
      <c r="E5" s="54"/>
      <c r="R5" s="56">
        <f>'General Ledger T3 2025-T3 2026'!C8</f>
        <v>0</v>
      </c>
      <c r="S5" s="56"/>
    </row>
    <row r="6" spans="2:19" x14ac:dyDescent="0.25">
      <c r="B6" s="55" t="s">
        <v>3</v>
      </c>
      <c r="C6" s="55"/>
      <c r="D6" s="55"/>
      <c r="E6" s="5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57">
        <f>'General Ledger T3 2025-T3 2026'!K8</f>
        <v>0</v>
      </c>
      <c r="S6" s="57"/>
    </row>
    <row r="7" spans="2:19" x14ac:dyDescent="0.25">
      <c r="B7" s="12" t="s">
        <v>4</v>
      </c>
      <c r="C7" s="8"/>
      <c r="R7" s="47">
        <f>R6-R5</f>
        <v>0</v>
      </c>
      <c r="S7" s="48"/>
    </row>
    <row r="8" spans="2:19" x14ac:dyDescent="0.25">
      <c r="B8" s="12"/>
      <c r="C8" s="8"/>
      <c r="R8" s="20"/>
      <c r="S8" s="21"/>
    </row>
    <row r="9" spans="2:19" x14ac:dyDescent="0.25">
      <c r="B9" s="22" t="s">
        <v>5</v>
      </c>
    </row>
    <row r="10" spans="2:19" ht="21" x14ac:dyDescent="0.35">
      <c r="B10" s="16" t="s">
        <v>6</v>
      </c>
    </row>
    <row r="11" spans="2:19" ht="18.75" x14ac:dyDescent="0.25">
      <c r="B11" s="29" t="s">
        <v>73</v>
      </c>
      <c r="C11" s="30" t="s">
        <v>8</v>
      </c>
    </row>
    <row r="12" spans="2:19" x14ac:dyDescent="0.25">
      <c r="B12" s="31" t="s">
        <v>9</v>
      </c>
      <c r="C12" s="32">
        <f>SUMIFS(Table3[Cost],Table3[Category],Table7[[#This Row],[Expense Category]])</f>
        <v>0</v>
      </c>
    </row>
    <row r="13" spans="2:19" x14ac:dyDescent="0.25">
      <c r="B13" s="31" t="s">
        <v>10</v>
      </c>
      <c r="C13" s="32">
        <f>SUMIFS(Table3[Cost],Table3[Category],Table7[[#This Row],[Expense Category]])</f>
        <v>0</v>
      </c>
    </row>
    <row r="14" spans="2:19" x14ac:dyDescent="0.25">
      <c r="B14" s="31" t="s">
        <v>11</v>
      </c>
      <c r="C14" s="32">
        <f>SUMIFS(Table3[Cost],Table3[Category],Table7[[#This Row],[Expense Category]])</f>
        <v>0</v>
      </c>
    </row>
    <row r="15" spans="2:19" x14ac:dyDescent="0.25">
      <c r="B15" s="31" t="s">
        <v>12</v>
      </c>
      <c r="C15" s="32">
        <f>SUMIFS(Table3[Cost],Table3[Category],Table7[[#This Row],[Expense Category]])</f>
        <v>0</v>
      </c>
    </row>
    <row r="16" spans="2:19" x14ac:dyDescent="0.25">
      <c r="B16" s="31" t="s">
        <v>13</v>
      </c>
      <c r="C16" s="32">
        <f>SUMIFS(Table3[Cost],Table3[Category],Table7[[#This Row],[Expense Category]])</f>
        <v>0</v>
      </c>
    </row>
    <row r="17" spans="2:3" x14ac:dyDescent="0.25">
      <c r="B17" s="31" t="s">
        <v>14</v>
      </c>
      <c r="C17" s="32">
        <f>SUMIFS(Table3[Cost],Table3[Category],Table7[[#This Row],[Expense Category]])</f>
        <v>0</v>
      </c>
    </row>
    <row r="18" spans="2:3" x14ac:dyDescent="0.25">
      <c r="B18" s="33" t="s">
        <v>15</v>
      </c>
      <c r="C18" s="32">
        <f>SUMIFS(Table3[Cost],Table3[Category],Table7[[#This Row],[Expense Category]])</f>
        <v>0</v>
      </c>
    </row>
    <row r="19" spans="2:3" x14ac:dyDescent="0.25">
      <c r="B19" s="34" t="s">
        <v>16</v>
      </c>
      <c r="C19" s="35">
        <f>SUBTOTAL(109,Table7[Amount])</f>
        <v>0</v>
      </c>
    </row>
    <row r="20" spans="2:3" x14ac:dyDescent="0.25">
      <c r="C20" s="3"/>
    </row>
    <row r="21" spans="2:3" x14ac:dyDescent="0.25">
      <c r="C21" s="3"/>
    </row>
    <row r="22" spans="2:3" ht="21" x14ac:dyDescent="0.35">
      <c r="B22" s="16" t="s">
        <v>17</v>
      </c>
      <c r="C22" s="3"/>
    </row>
    <row r="23" spans="2:3" ht="18.75" x14ac:dyDescent="0.25">
      <c r="B23" s="28" t="s">
        <v>74</v>
      </c>
      <c r="C23" s="28" t="s">
        <v>8</v>
      </c>
    </row>
    <row r="24" spans="2:3" x14ac:dyDescent="0.25">
      <c r="B24" s="17" t="s">
        <v>18</v>
      </c>
      <c r="C24" s="17">
        <f>SUMIFS(Table4[Amount],Table4[Category], Table17911[[#This Row],[Income Category]])</f>
        <v>0</v>
      </c>
    </row>
    <row r="25" spans="2:3" x14ac:dyDescent="0.25">
      <c r="B25" s="17" t="s">
        <v>12</v>
      </c>
      <c r="C25" s="17">
        <f>SUMIFS(Table4[Amount],Table4[Category], Table17911[[#This Row],[Income Category]])</f>
        <v>0</v>
      </c>
    </row>
    <row r="26" spans="2:3" x14ac:dyDescent="0.25">
      <c r="B26" s="17" t="s">
        <v>19</v>
      </c>
      <c r="C26" s="17">
        <f>SUMIFS(Table4[Amount],Table4[Category], Table17911[[#This Row],[Income Category]])</f>
        <v>0</v>
      </c>
    </row>
    <row r="27" spans="2:3" x14ac:dyDescent="0.25">
      <c r="B27" s="17" t="s">
        <v>20</v>
      </c>
      <c r="C27" s="17">
        <f>SUMIFS(Table4[Amount],Table4[Category], Table17911[[#This Row],[Income Category]])</f>
        <v>0</v>
      </c>
    </row>
    <row r="28" spans="2:3" x14ac:dyDescent="0.25">
      <c r="B28" s="17" t="s">
        <v>21</v>
      </c>
      <c r="C28" s="17">
        <f>SUMIFS(Table4[Amount],Table4[Category], Table17911[[#This Row],[Income Category]])</f>
        <v>0</v>
      </c>
    </row>
    <row r="29" spans="2:3" x14ac:dyDescent="0.25">
      <c r="B29" s="17" t="s">
        <v>15</v>
      </c>
      <c r="C29" s="17">
        <f>SUMIFS(Table4[Amount],Table4[Category], Table17911[[#This Row],[Income Category]])</f>
        <v>0</v>
      </c>
    </row>
    <row r="30" spans="2:3" x14ac:dyDescent="0.25">
      <c r="B30" t="s">
        <v>16</v>
      </c>
      <c r="C30" s="9">
        <f>SUBTOTAL(109,Table17911[Amount])</f>
        <v>0</v>
      </c>
    </row>
    <row r="31" spans="2:3" x14ac:dyDescent="0.25">
      <c r="B31" s="17"/>
      <c r="C31" s="17"/>
    </row>
  </sheetData>
  <mergeCells count="8">
    <mergeCell ref="R7:S7"/>
    <mergeCell ref="R4:S4"/>
    <mergeCell ref="B3:S3"/>
    <mergeCell ref="B4:H4"/>
    <mergeCell ref="B5:E5"/>
    <mergeCell ref="B6:E6"/>
    <mergeCell ref="R5:S5"/>
    <mergeCell ref="R6:S6"/>
  </mergeCells>
  <conditionalFormatting sqref="B11">
    <cfRule type="dataBar" priority="6">
      <dataBar>
        <cfvo type="num" val="0"/>
        <cfvo type="num" val="$J$12"/>
        <color rgb="FFFFB628"/>
      </dataBar>
      <extLst>
        <ext xmlns:x14="http://schemas.microsoft.com/office/spreadsheetml/2009/9/main" uri="{B025F937-C7B1-47D3-B67F-A62EFF666E3E}">
          <x14:id>{8955EDC5-A523-4DEC-B6E8-558E7AA39B2F}</x14:id>
        </ext>
      </extLst>
    </cfRule>
  </conditionalFormatting>
  <conditionalFormatting sqref="B23">
    <cfRule type="dataBar" priority="5">
      <dataBar>
        <cfvo type="num" val="0"/>
        <cfvo type="num" val="$J$12"/>
        <color rgb="FFFFB628"/>
      </dataBar>
      <extLst>
        <ext xmlns:x14="http://schemas.microsoft.com/office/spreadsheetml/2009/9/main" uri="{B025F937-C7B1-47D3-B67F-A62EFF666E3E}">
          <x14:id>{F887E955-1F48-44DF-A523-4A5CC1F60F92}</x14:id>
        </ext>
      </extLst>
    </cfRule>
  </conditionalFormatting>
  <conditionalFormatting sqref="R7:S7">
    <cfRule type="cellIs" dxfId="4" priority="1" operator="lessThan">
      <formula>0</formula>
    </cfRule>
    <cfRule type="cellIs" dxfId="3" priority="2" operator="greaterThan">
      <formula>0</formula>
    </cfRule>
  </conditionalFormatting>
  <dataValidations count="1">
    <dataValidation type="list" allowBlank="1" showInputMessage="1" showErrorMessage="1" promptTitle="Select Year" sqref="R4:S4" xr:uid="{CCEFFCCA-0390-432B-BD85-D6EF9F7F78D5}">
      <formula1>"2023, 2024, 2025, 2026"</formula1>
    </dataValidation>
  </dataValidations>
  <pageMargins left="0.7" right="0.7" top="0.75" bottom="0.75" header="0.3" footer="0.3"/>
  <drawing r:id="rId1"/>
  <tableParts count="2">
    <tablePart r:id="rId2"/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955EDC5-A523-4DEC-B6E8-558E7AA39B2F}">
            <x14:dataBar gradient="0" negativeBarColorSameAsPositive="1" axisPosition="none">
              <x14:cfvo type="num">
                <xm:f>0</xm:f>
              </x14:cfvo>
              <x14:cfvo type="num">
                <xm:f>$J$12</xm:f>
              </x14:cfvo>
            </x14:dataBar>
          </x14:cfRule>
          <xm:sqref>B11</xm:sqref>
        </x14:conditionalFormatting>
        <x14:conditionalFormatting xmlns:xm="http://schemas.microsoft.com/office/excel/2006/main">
          <x14:cfRule type="dataBar" id="{F887E955-1F48-44DF-A523-4A5CC1F60F92}">
            <x14:dataBar gradient="0" negativeBarColorSameAsPositive="1" axisPosition="none">
              <x14:cfvo type="num">
                <xm:f>0</xm:f>
              </x14:cfvo>
              <x14:cfvo type="num">
                <xm:f>$J$12</xm:f>
              </x14:cfvo>
            </x14:dataBar>
          </x14:cfRule>
          <xm:sqref>B23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71573-5550-47D2-95DF-8535B9D2FE5E}">
  <dimension ref="B1:Q66"/>
  <sheetViews>
    <sheetView showGridLines="0" tabSelected="1" zoomScale="85" zoomScaleNormal="85" workbookViewId="0">
      <selection activeCell="B10" sqref="B10"/>
    </sheetView>
  </sheetViews>
  <sheetFormatPr defaultRowHeight="15" x14ac:dyDescent="0.25"/>
  <cols>
    <col min="2" max="3" width="14.5703125" customWidth="1"/>
    <col min="4" max="4" width="31.5703125" customWidth="1"/>
    <col min="5" max="5" width="26.140625" customWidth="1"/>
    <col min="6" max="6" width="17.7109375" customWidth="1"/>
    <col min="7" max="7" width="18" customWidth="1"/>
    <col min="8" max="8" width="37.5703125" customWidth="1"/>
    <col min="9" max="9" width="1.28515625" style="10" customWidth="1"/>
    <col min="10" max="10" width="14.5703125" customWidth="1"/>
    <col min="11" max="11" width="16.5703125" bestFit="1" customWidth="1"/>
    <col min="12" max="12" width="32.5703125" customWidth="1"/>
    <col min="13" max="13" width="28.85546875" customWidth="1"/>
    <col min="14" max="14" width="17.7109375" customWidth="1"/>
    <col min="15" max="15" width="24.28515625" customWidth="1"/>
  </cols>
  <sheetData>
    <row r="1" spans="2:16" x14ac:dyDescent="0.25">
      <c r="I1" s="11"/>
    </row>
    <row r="2" spans="2:16" x14ac:dyDescent="0.25">
      <c r="I2" s="11"/>
    </row>
    <row r="3" spans="2:16" ht="51.75" customHeight="1" x14ac:dyDescent="0.25">
      <c r="B3" s="42" t="s">
        <v>75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2:16" x14ac:dyDescent="0.25">
      <c r="I4" s="11"/>
    </row>
    <row r="5" spans="2:16" ht="33.75" customHeight="1" x14ac:dyDescent="0.3">
      <c r="B5" s="58" t="s">
        <v>76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2:16" ht="33.75" customHeight="1" x14ac:dyDescent="0.5">
      <c r="B6" s="44" t="s">
        <v>22</v>
      </c>
      <c r="C6" s="44"/>
      <c r="D6" s="44"/>
      <c r="E6" s="44"/>
      <c r="F6" s="44"/>
      <c r="G6" s="44"/>
      <c r="H6" s="44"/>
      <c r="J6" s="41" t="s">
        <v>70</v>
      </c>
      <c r="K6" s="41"/>
      <c r="L6" s="41"/>
      <c r="M6" s="41"/>
      <c r="N6" s="41"/>
      <c r="O6" s="41"/>
    </row>
    <row r="7" spans="2:16" ht="4.5" customHeight="1" x14ac:dyDescent="0.25">
      <c r="B7" s="10"/>
      <c r="C7" s="10"/>
      <c r="D7" s="10"/>
      <c r="E7" s="10"/>
      <c r="F7" s="10"/>
      <c r="G7" s="10"/>
      <c r="H7" s="10"/>
      <c r="J7" s="10"/>
      <c r="K7" s="10"/>
      <c r="L7" s="10"/>
      <c r="M7" s="10"/>
      <c r="N7" s="10"/>
      <c r="O7" s="10"/>
    </row>
    <row r="8" spans="2:16" ht="15.75" x14ac:dyDescent="0.25">
      <c r="B8" s="12" t="s">
        <v>2</v>
      </c>
      <c r="C8" s="13">
        <f>Table3[[#Totals],[Cost]]</f>
        <v>0</v>
      </c>
      <c r="J8" s="12" t="s">
        <v>3</v>
      </c>
      <c r="K8" s="13">
        <f>SUM(Table4[Amount])</f>
        <v>0</v>
      </c>
      <c r="O8" s="9"/>
    </row>
    <row r="9" spans="2:16" ht="18.75" x14ac:dyDescent="0.25">
      <c r="B9" s="36" t="s">
        <v>26</v>
      </c>
      <c r="C9" s="36" t="s">
        <v>31</v>
      </c>
      <c r="D9" s="36" t="s">
        <v>29</v>
      </c>
      <c r="E9" s="37" t="s">
        <v>23</v>
      </c>
      <c r="F9" s="37" t="s">
        <v>24</v>
      </c>
      <c r="G9" s="36" t="s">
        <v>25</v>
      </c>
      <c r="H9" s="36" t="s">
        <v>7</v>
      </c>
      <c r="J9" s="38" t="s">
        <v>26</v>
      </c>
      <c r="K9" s="38" t="s">
        <v>31</v>
      </c>
      <c r="L9" s="38" t="s">
        <v>30</v>
      </c>
      <c r="M9" s="39" t="s">
        <v>23</v>
      </c>
      <c r="N9" s="38" t="s">
        <v>8</v>
      </c>
      <c r="O9" s="38" t="s">
        <v>7</v>
      </c>
    </row>
    <row r="10" spans="2:16" x14ac:dyDescent="0.25">
      <c r="B10" s="19"/>
      <c r="C10" t="str">
        <f>IF(Table3[[#This Row],[Date]]="", "", LOOKUP(Table3[[#This Row],[Date]], 'Term Dates'!A2:A100, 'Term Dates'!B2:B100))</f>
        <v/>
      </c>
      <c r="E10" s="1"/>
      <c r="F10" s="2"/>
      <c r="G10" s="26"/>
      <c r="H10" s="3"/>
      <c r="J10" s="19"/>
      <c r="K10" t="str">
        <f>IF(Table4[[#This Row],[Date]]="", "", LOOKUP(Table4[[#This Row],[Date]], 'Term Dates'!A2:A100, 'Term Dates'!B2:B100))</f>
        <v/>
      </c>
      <c r="L10" s="19"/>
      <c r="N10" s="24"/>
      <c r="O10" s="3"/>
      <c r="P10" s="3"/>
    </row>
    <row r="11" spans="2:16" x14ac:dyDescent="0.25">
      <c r="B11" s="19"/>
      <c r="C11" t="str">
        <f>IF(Table3[[#This Row],[Date]]="", "", LOOKUP(Table3[[#This Row],[Date]], 'Term Dates'!A3:A101, 'Term Dates'!B3:B101))</f>
        <v/>
      </c>
      <c r="E11" s="1"/>
      <c r="F11" s="2"/>
      <c r="G11" s="26"/>
      <c r="H11" s="3"/>
      <c r="J11" s="19"/>
      <c r="K11" t="str">
        <f>IF(Table4[[#This Row],[Date]]="", "", LOOKUP(Table4[[#This Row],[Date]], 'Term Dates'!A3:A101, 'Term Dates'!B3:B101))</f>
        <v/>
      </c>
      <c r="N11" s="24"/>
      <c r="O11" s="3"/>
      <c r="P11" s="3"/>
    </row>
    <row r="12" spans="2:16" x14ac:dyDescent="0.25">
      <c r="B12" s="19"/>
      <c r="C12" t="str">
        <f>IF(Table3[[#This Row],[Date]]="", "", LOOKUP(Table3[[#This Row],[Date]], 'Term Dates'!A4:A102, 'Term Dates'!B4:B102))</f>
        <v/>
      </c>
      <c r="E12" s="1"/>
      <c r="F12" s="2"/>
      <c r="G12" s="26"/>
      <c r="H12" s="3"/>
      <c r="J12" s="19"/>
      <c r="K12" t="str">
        <f>IF(Table4[[#This Row],[Date]]="", "", LOOKUP(Table4[[#This Row],[Date]], 'Term Dates'!A4:A102, 'Term Dates'!B4:B102))</f>
        <v/>
      </c>
      <c r="N12" s="24"/>
      <c r="O12" s="3"/>
      <c r="P12" s="3"/>
    </row>
    <row r="13" spans="2:16" x14ac:dyDescent="0.25">
      <c r="B13" s="19"/>
      <c r="C13" t="str">
        <f>IF(Table3[[#This Row],[Date]]="", "", LOOKUP(Table3[[#This Row],[Date]], 'Term Dates'!A5:A103, 'Term Dates'!B5:B103))</f>
        <v/>
      </c>
      <c r="E13" s="1"/>
      <c r="F13" s="2"/>
      <c r="G13" s="26"/>
      <c r="H13" s="3"/>
      <c r="J13" s="19"/>
      <c r="K13" t="str">
        <f>IF(Table4[[#This Row],[Date]]="", "", LOOKUP(Table4[[#This Row],[Date]], 'Term Dates'!A5:A103, 'Term Dates'!B5:B103))</f>
        <v/>
      </c>
      <c r="N13" s="24"/>
      <c r="O13" s="3"/>
      <c r="P13" s="3"/>
    </row>
    <row r="14" spans="2:16" x14ac:dyDescent="0.25">
      <c r="B14" s="19"/>
      <c r="C14" t="str">
        <f>IF(Table3[[#This Row],[Date]]="", "", LOOKUP(Table3[[#This Row],[Date]], 'Term Dates'!A6:A104, 'Term Dates'!B6:B104))</f>
        <v/>
      </c>
      <c r="E14" s="1"/>
      <c r="F14" s="2"/>
      <c r="G14" s="26"/>
      <c r="H14" s="3"/>
      <c r="J14" s="19"/>
      <c r="K14" t="str">
        <f>IF(Table4[[#This Row],[Date]]="", "", LOOKUP(Table4[[#This Row],[Date]], 'Term Dates'!A6:A104, 'Term Dates'!B6:B104))</f>
        <v/>
      </c>
      <c r="N14" s="24"/>
      <c r="O14" s="3"/>
      <c r="P14" s="3"/>
    </row>
    <row r="15" spans="2:16" x14ac:dyDescent="0.25">
      <c r="B15" s="19"/>
      <c r="C15" t="str">
        <f>IF(Table3[[#This Row],[Date]]="", "", LOOKUP(Table3[[#This Row],[Date]], 'Term Dates'!A7:A105, 'Term Dates'!B7:B105))</f>
        <v/>
      </c>
      <c r="E15" s="1"/>
      <c r="F15" s="2"/>
      <c r="G15" s="26"/>
      <c r="H15" s="3"/>
      <c r="J15" s="19"/>
      <c r="K15" t="str">
        <f>IF(Table4[[#This Row],[Date]]="", "", LOOKUP(Table4[[#This Row],[Date]], 'Term Dates'!A7:A105, 'Term Dates'!B7:B105))</f>
        <v/>
      </c>
      <c r="L15" s="19"/>
      <c r="N15" s="24"/>
      <c r="O15" s="3"/>
      <c r="P15" s="3"/>
    </row>
    <row r="16" spans="2:16" x14ac:dyDescent="0.25">
      <c r="B16" s="19"/>
      <c r="C16" t="str">
        <f>IF(Table3[[#This Row],[Date]]="", "", LOOKUP(Table3[[#This Row],[Date]], 'Term Dates'!A8:A106, 'Term Dates'!B8:B106))</f>
        <v/>
      </c>
      <c r="E16" s="1"/>
      <c r="F16" s="2"/>
      <c r="G16" s="26"/>
      <c r="H16" s="3"/>
      <c r="J16" s="19"/>
      <c r="K16" t="str">
        <f>IF(Table4[[#This Row],[Date]]="", "", LOOKUP(Table4[[#This Row],[Date]], 'Term Dates'!A8:A106, 'Term Dates'!B8:B106))</f>
        <v/>
      </c>
      <c r="N16" s="24"/>
      <c r="O16" s="3"/>
      <c r="P16" s="3"/>
    </row>
    <row r="17" spans="2:16" x14ac:dyDescent="0.25">
      <c r="B17" s="19"/>
      <c r="C17" t="str">
        <f>IF(Table3[[#This Row],[Date]]="", "", LOOKUP(Table3[[#This Row],[Date]], 'Term Dates'!A9:A107, 'Term Dates'!B9:B107))</f>
        <v/>
      </c>
      <c r="E17" s="1"/>
      <c r="F17" s="2"/>
      <c r="G17" s="26"/>
      <c r="H17" s="3"/>
      <c r="J17" s="19"/>
      <c r="K17" t="str">
        <f>IF(Table4[[#This Row],[Date]]="", "", LOOKUP(Table4[[#This Row],[Date]], 'Term Dates'!A9:A107, 'Term Dates'!B9:B107))</f>
        <v/>
      </c>
      <c r="N17" s="24"/>
      <c r="O17" s="3"/>
      <c r="P17" s="3"/>
    </row>
    <row r="18" spans="2:16" x14ac:dyDescent="0.25">
      <c r="B18" s="19"/>
      <c r="C18" t="str">
        <f>IF(Table3[[#This Row],[Date]]="", "", LOOKUP(Table3[[#This Row],[Date]], 'Term Dates'!A10:A108, 'Term Dates'!B10:B108))</f>
        <v/>
      </c>
      <c r="E18" s="1"/>
      <c r="F18" s="2"/>
      <c r="G18" s="26"/>
      <c r="H18" s="3"/>
      <c r="J18" s="19"/>
      <c r="K18" t="str">
        <f>IF(Table4[[#This Row],[Date]]="", "", LOOKUP(Table4[[#This Row],[Date]], 'Term Dates'!A10:A108, 'Term Dates'!B10:B108))</f>
        <v/>
      </c>
      <c r="N18" s="24"/>
      <c r="O18" s="3"/>
      <c r="P18" s="3"/>
    </row>
    <row r="19" spans="2:16" x14ac:dyDescent="0.25">
      <c r="B19" s="19"/>
      <c r="C19" t="str">
        <f>IF(Table3[[#This Row],[Date]]="", "", LOOKUP(Table3[[#This Row],[Date]], 'Term Dates'!A11:A109, 'Term Dates'!B11:B109))</f>
        <v/>
      </c>
      <c r="E19" s="1"/>
      <c r="F19" s="2"/>
      <c r="G19" s="26"/>
      <c r="H19" s="3"/>
      <c r="J19" s="19"/>
      <c r="K19" t="str">
        <f>IF(Table4[[#This Row],[Date]]="", "", LOOKUP(Table4[[#This Row],[Date]], 'Term Dates'!A11:A109, 'Term Dates'!B11:B109))</f>
        <v/>
      </c>
      <c r="N19" s="24"/>
      <c r="O19" s="3"/>
      <c r="P19" s="3"/>
    </row>
    <row r="20" spans="2:16" x14ac:dyDescent="0.25">
      <c r="B20" s="19"/>
      <c r="C20" t="str">
        <f>IF(Table3[[#This Row],[Date]]="", "", LOOKUP(Table3[[#This Row],[Date]], 'Term Dates'!A12:A110, 'Term Dates'!B12:B110))</f>
        <v/>
      </c>
      <c r="E20" s="1"/>
      <c r="F20" s="2"/>
      <c r="G20" s="26"/>
      <c r="H20" s="3"/>
      <c r="J20" s="19"/>
      <c r="K20" t="str">
        <f>IF(Table4[[#This Row],[Date]]="", "", LOOKUP(Table4[[#This Row],[Date]], 'Term Dates'!A12:A110, 'Term Dates'!B12:B110))</f>
        <v/>
      </c>
      <c r="N20" s="24"/>
      <c r="O20" s="3"/>
      <c r="P20" s="3"/>
    </row>
    <row r="21" spans="2:16" x14ac:dyDescent="0.25">
      <c r="B21" s="19"/>
      <c r="C21" t="str">
        <f>IF(Table3[[#This Row],[Date]]="", "", LOOKUP(Table3[[#This Row],[Date]], 'Term Dates'!A13:A111, 'Term Dates'!B13:B111))</f>
        <v/>
      </c>
      <c r="E21" s="1"/>
      <c r="F21" s="2"/>
      <c r="G21" s="26"/>
      <c r="H21" s="3"/>
      <c r="J21" s="19"/>
      <c r="K21" t="str">
        <f>IF(Table4[[#This Row],[Date]]="", "", LOOKUP(Table4[[#This Row],[Date]], 'Term Dates'!A13:A111, 'Term Dates'!B13:B111))</f>
        <v/>
      </c>
      <c r="N21" s="24"/>
      <c r="O21" s="3"/>
      <c r="P21" s="3"/>
    </row>
    <row r="22" spans="2:16" x14ac:dyDescent="0.25">
      <c r="B22" s="19"/>
      <c r="C22" t="str">
        <f>IF(Table3[[#This Row],[Date]]="", "", LOOKUP(Table3[[#This Row],[Date]], 'Term Dates'!A14:A112, 'Term Dates'!B14:B112))</f>
        <v/>
      </c>
      <c r="E22" s="1"/>
      <c r="F22" s="2"/>
      <c r="G22" s="26"/>
      <c r="H22" s="3"/>
      <c r="J22" s="19"/>
      <c r="K22" t="str">
        <f>IF(Table4[[#This Row],[Date]]="", "", LOOKUP(Table4[[#This Row],[Date]], 'Term Dates'!A14:A112, 'Term Dates'!B14:B112))</f>
        <v/>
      </c>
      <c r="N22" s="24"/>
      <c r="O22" s="3"/>
      <c r="P22" s="3"/>
    </row>
    <row r="23" spans="2:16" x14ac:dyDescent="0.25">
      <c r="B23" s="19"/>
      <c r="C23" t="str">
        <f>IF(Table3[[#This Row],[Date]]="", "", LOOKUP(Table3[[#This Row],[Date]], 'Term Dates'!A15:A113, 'Term Dates'!B15:B113))</f>
        <v/>
      </c>
      <c r="E23" s="1"/>
      <c r="F23" s="2"/>
      <c r="G23" s="26"/>
      <c r="H23" s="3"/>
      <c r="J23" s="19"/>
      <c r="K23" t="str">
        <f>IF(Table4[[#This Row],[Date]]="", "", LOOKUP(Table4[[#This Row],[Date]], 'Term Dates'!A15:A113, 'Term Dates'!B15:B113))</f>
        <v/>
      </c>
      <c r="N23" s="24"/>
      <c r="O23" s="3"/>
      <c r="P23" s="3"/>
    </row>
    <row r="24" spans="2:16" x14ac:dyDescent="0.25">
      <c r="B24" s="19"/>
      <c r="C24" t="str">
        <f>IF(Table3[[#This Row],[Date]]="", "", LOOKUP(Table3[[#This Row],[Date]], 'Term Dates'!A16:A114, 'Term Dates'!B16:B114))</f>
        <v/>
      </c>
      <c r="E24" s="1"/>
      <c r="F24" s="2"/>
      <c r="G24" s="26"/>
      <c r="H24" s="3"/>
      <c r="J24" s="19"/>
      <c r="K24" t="str">
        <f>IF(Table4[[#This Row],[Date]]="", "", LOOKUP(Table4[[#This Row],[Date]], 'Term Dates'!A16:A114, 'Term Dates'!B16:B114))</f>
        <v/>
      </c>
      <c r="N24" s="24"/>
      <c r="O24" s="3"/>
      <c r="P24" s="3"/>
    </row>
    <row r="25" spans="2:16" x14ac:dyDescent="0.25">
      <c r="B25" s="19"/>
      <c r="C25" t="str">
        <f>IF(Table3[[#This Row],[Date]]="", "", LOOKUP(Table3[[#This Row],[Date]], 'Term Dates'!A17:A115, 'Term Dates'!B17:B115))</f>
        <v/>
      </c>
      <c r="E25" s="1"/>
      <c r="F25" s="2"/>
      <c r="G25" s="26"/>
      <c r="H25" s="3"/>
      <c r="J25" s="19"/>
      <c r="K25" t="str">
        <f>IF(Table4[[#This Row],[Date]]="", "", LOOKUP(Table4[[#This Row],[Date]], 'Term Dates'!A17:A115, 'Term Dates'!B17:B115))</f>
        <v/>
      </c>
      <c r="N25" s="24"/>
      <c r="O25" s="3"/>
      <c r="P25" s="3"/>
    </row>
    <row r="26" spans="2:16" x14ac:dyDescent="0.25">
      <c r="B26" s="19"/>
      <c r="C26" t="str">
        <f>IF(Table3[[#This Row],[Date]]="", "", LOOKUP(Table3[[#This Row],[Date]], 'Term Dates'!A18:A116, 'Term Dates'!B18:B116))</f>
        <v/>
      </c>
      <c r="E26" s="1"/>
      <c r="F26" s="2"/>
      <c r="G26" s="26"/>
      <c r="H26" s="3"/>
      <c r="J26" s="19"/>
      <c r="K26" t="str">
        <f>IF(Table4[[#This Row],[Date]]="", "", LOOKUP(Table4[[#This Row],[Date]], 'Term Dates'!A18:A116, 'Term Dates'!B18:B116))</f>
        <v/>
      </c>
      <c r="N26" s="24"/>
      <c r="O26" s="3"/>
      <c r="P26" s="3"/>
    </row>
    <row r="27" spans="2:16" x14ac:dyDescent="0.25">
      <c r="B27" s="19"/>
      <c r="C27" t="str">
        <f>IF(Table3[[#This Row],[Date]]="", "", LOOKUP(Table3[[#This Row],[Date]], 'Term Dates'!A19:A117, 'Term Dates'!B19:B117))</f>
        <v/>
      </c>
      <c r="E27" s="1"/>
      <c r="F27" s="2"/>
      <c r="G27" s="26"/>
      <c r="H27" s="3"/>
      <c r="J27" s="19"/>
      <c r="K27" t="str">
        <f>IF(Table4[[#This Row],[Date]]="", "", LOOKUP(Table4[[#This Row],[Date]], 'Term Dates'!A19:A117, 'Term Dates'!B19:B117))</f>
        <v/>
      </c>
      <c r="N27" s="24"/>
      <c r="O27" s="3"/>
      <c r="P27" s="3"/>
    </row>
    <row r="28" spans="2:16" x14ac:dyDescent="0.25">
      <c r="B28" s="19"/>
      <c r="C28" t="str">
        <f>IF(Table3[[#This Row],[Date]]="", "", LOOKUP(Table3[[#This Row],[Date]], 'Term Dates'!A20:A118, 'Term Dates'!B20:B118))</f>
        <v/>
      </c>
      <c r="E28" s="1"/>
      <c r="F28" s="2"/>
      <c r="G28" s="26"/>
      <c r="H28" s="3"/>
      <c r="J28" s="19"/>
      <c r="K28" t="str">
        <f>IF(Table4[[#This Row],[Date]]="", "", LOOKUP(Table4[[#This Row],[Date]], 'Term Dates'!A20:A118, 'Term Dates'!B20:B118))</f>
        <v/>
      </c>
      <c r="N28" s="24"/>
      <c r="O28" s="3"/>
      <c r="P28" s="3"/>
    </row>
    <row r="29" spans="2:16" x14ac:dyDescent="0.25">
      <c r="B29" s="19"/>
      <c r="C29" t="str">
        <f>IF(Table3[[#This Row],[Date]]="", "", LOOKUP(Table3[[#This Row],[Date]], 'Term Dates'!A21:A119, 'Term Dates'!B21:B119))</f>
        <v/>
      </c>
      <c r="E29" s="1"/>
      <c r="F29" s="2"/>
      <c r="G29" s="26"/>
      <c r="H29" s="3"/>
      <c r="J29" s="19"/>
      <c r="K29" t="str">
        <f>IF(Table4[[#This Row],[Date]]="", "", LOOKUP(Table4[[#This Row],[Date]], 'Term Dates'!A21:A119, 'Term Dates'!B21:B119))</f>
        <v/>
      </c>
      <c r="N29" s="24"/>
      <c r="O29" s="3"/>
      <c r="P29" s="3"/>
    </row>
    <row r="30" spans="2:16" x14ac:dyDescent="0.25">
      <c r="B30" s="19"/>
      <c r="C30" t="str">
        <f>IF(Table3[[#This Row],[Date]]="", "", LOOKUP(Table3[[#This Row],[Date]], 'Term Dates'!A22:A120, 'Term Dates'!B22:B120))</f>
        <v/>
      </c>
      <c r="E30" s="1"/>
      <c r="F30" s="2"/>
      <c r="G30" s="26"/>
      <c r="H30" s="3"/>
      <c r="J30" s="19"/>
      <c r="K30" t="str">
        <f>IF(Table4[[#This Row],[Date]]="", "", LOOKUP(Table4[[#This Row],[Date]], 'Term Dates'!A22:A120, 'Term Dates'!B22:B120))</f>
        <v/>
      </c>
      <c r="N30" s="24"/>
      <c r="O30" s="3"/>
      <c r="P30" s="3"/>
    </row>
    <row r="31" spans="2:16" x14ac:dyDescent="0.25">
      <c r="B31" s="19"/>
      <c r="C31" t="str">
        <f>IF(Table3[[#This Row],[Date]]="", "", LOOKUP(Table3[[#This Row],[Date]], 'Term Dates'!A23:A121, 'Term Dates'!B23:B121))</f>
        <v/>
      </c>
      <c r="E31" s="1"/>
      <c r="F31" s="2"/>
      <c r="G31" s="26"/>
      <c r="H31" s="3"/>
      <c r="J31" s="19"/>
      <c r="K31" t="str">
        <f>IF(Table4[[#This Row],[Date]]="", "", LOOKUP(Table4[[#This Row],[Date]], 'Term Dates'!A23:A121, 'Term Dates'!B23:B121))</f>
        <v/>
      </c>
      <c r="N31" s="24"/>
      <c r="O31" s="3"/>
      <c r="P31" s="3"/>
    </row>
    <row r="32" spans="2:16" x14ac:dyDescent="0.25">
      <c r="B32" s="19"/>
      <c r="C32" t="str">
        <f>IF(Table3[[#This Row],[Date]]="", "", LOOKUP(Table3[[#This Row],[Date]], 'Term Dates'!A24:A122, 'Term Dates'!B24:B122))</f>
        <v/>
      </c>
      <c r="E32" s="1"/>
      <c r="F32" s="2"/>
      <c r="G32" s="26"/>
      <c r="H32" s="3"/>
      <c r="J32" s="19"/>
      <c r="K32" t="str">
        <f>IF(Table4[[#This Row],[Date]]="", "", LOOKUP(Table4[[#This Row],[Date]], 'Term Dates'!A24:A122, 'Term Dates'!B24:B122))</f>
        <v/>
      </c>
      <c r="N32" s="24"/>
      <c r="O32" s="3"/>
      <c r="P32" s="3"/>
    </row>
    <row r="33" spans="2:16" x14ac:dyDescent="0.25">
      <c r="B33" s="19"/>
      <c r="C33" t="str">
        <f>IF(Table3[[#This Row],[Date]]="", "", LOOKUP(Table3[[#This Row],[Date]], 'Term Dates'!A25:A123, 'Term Dates'!B25:B123))</f>
        <v/>
      </c>
      <c r="E33" s="1"/>
      <c r="F33" s="2"/>
      <c r="G33" s="26"/>
      <c r="H33" s="3"/>
      <c r="J33" s="19"/>
      <c r="K33" t="str">
        <f>IF(Table4[[#This Row],[Date]]="", "", LOOKUP(Table4[[#This Row],[Date]], 'Term Dates'!A25:A123, 'Term Dates'!B25:B123))</f>
        <v/>
      </c>
      <c r="N33" s="24"/>
      <c r="O33" s="3"/>
      <c r="P33" s="3"/>
    </row>
    <row r="34" spans="2:16" x14ac:dyDescent="0.25">
      <c r="B34" s="19"/>
      <c r="C34" t="str">
        <f>IF(Table3[[#This Row],[Date]]="", "", LOOKUP(Table3[[#This Row],[Date]], 'Term Dates'!A26:A124, 'Term Dates'!B26:B124))</f>
        <v/>
      </c>
      <c r="E34" s="1"/>
      <c r="F34" s="2"/>
      <c r="G34" s="26"/>
      <c r="H34" s="3"/>
      <c r="J34" s="19"/>
      <c r="K34" t="str">
        <f>IF(Table4[[#This Row],[Date]]="", "", LOOKUP(Table4[[#This Row],[Date]], 'Term Dates'!A26:A124, 'Term Dates'!B26:B124))</f>
        <v/>
      </c>
      <c r="N34" s="24"/>
      <c r="O34" s="3"/>
      <c r="P34" s="3"/>
    </row>
    <row r="35" spans="2:16" x14ac:dyDescent="0.25">
      <c r="B35" s="19"/>
      <c r="C35" t="str">
        <f>IF(Table3[[#This Row],[Date]]="", "", LOOKUP(Table3[[#This Row],[Date]], 'Term Dates'!A27:A125, 'Term Dates'!B27:B125))</f>
        <v/>
      </c>
      <c r="E35" s="1"/>
      <c r="F35" s="2"/>
      <c r="G35" s="26"/>
      <c r="H35" s="3"/>
      <c r="J35" s="19"/>
      <c r="K35" t="str">
        <f>IF(Table4[[#This Row],[Date]]="", "", LOOKUP(Table4[[#This Row],[Date]], 'Term Dates'!A27:A125, 'Term Dates'!B27:B125))</f>
        <v/>
      </c>
      <c r="N35" s="24"/>
      <c r="O35" s="3"/>
      <c r="P35" s="3"/>
    </row>
    <row r="36" spans="2:16" x14ac:dyDescent="0.25">
      <c r="B36" s="19"/>
      <c r="C36" t="str">
        <f>IF(Table3[[#This Row],[Date]]="", "", LOOKUP(Table3[[#This Row],[Date]], 'Term Dates'!A28:A126, 'Term Dates'!B28:B126))</f>
        <v/>
      </c>
      <c r="E36" s="1"/>
      <c r="F36" s="2"/>
      <c r="G36" s="26"/>
      <c r="H36" s="3"/>
      <c r="J36" s="19"/>
      <c r="K36" t="str">
        <f>IF(Table4[[#This Row],[Date]]="", "", LOOKUP(Table4[[#This Row],[Date]], 'Term Dates'!A28:A126, 'Term Dates'!B28:B126))</f>
        <v/>
      </c>
      <c r="N36" s="24"/>
      <c r="O36" s="3"/>
      <c r="P36" s="3"/>
    </row>
    <row r="37" spans="2:16" x14ac:dyDescent="0.25">
      <c r="B37" s="19"/>
      <c r="C37" t="str">
        <f>IF(Table3[[#This Row],[Date]]="", "", LOOKUP(Table3[[#This Row],[Date]], 'Term Dates'!A29:A127, 'Term Dates'!B29:B127))</f>
        <v/>
      </c>
      <c r="E37" s="1"/>
      <c r="F37" s="2"/>
      <c r="G37" s="26"/>
      <c r="H37" s="3"/>
      <c r="J37" s="19"/>
      <c r="K37" t="str">
        <f>IF(Table4[[#This Row],[Date]]="", "", LOOKUP(Table4[[#This Row],[Date]], 'Term Dates'!A29:A127, 'Term Dates'!B29:B127))</f>
        <v/>
      </c>
      <c r="N37" s="24"/>
      <c r="O37" s="3"/>
      <c r="P37" s="3"/>
    </row>
    <row r="38" spans="2:16" x14ac:dyDescent="0.25">
      <c r="B38" s="19"/>
      <c r="C38" t="str">
        <f>IF(Table3[[#This Row],[Date]]="", "", LOOKUP(Table3[[#This Row],[Date]], 'Term Dates'!A30:A128, 'Term Dates'!B30:B128))</f>
        <v/>
      </c>
      <c r="E38" s="1"/>
      <c r="F38" s="2"/>
      <c r="G38" s="26"/>
      <c r="H38" s="3"/>
      <c r="J38" s="19"/>
      <c r="K38" t="str">
        <f>IF(Table4[[#This Row],[Date]]="", "", LOOKUP(Table4[[#This Row],[Date]], 'Term Dates'!A30:A128, 'Term Dates'!B30:B128))</f>
        <v/>
      </c>
      <c r="N38" s="24"/>
      <c r="O38" s="3"/>
      <c r="P38" s="3"/>
    </row>
    <row r="39" spans="2:16" x14ac:dyDescent="0.25">
      <c r="B39" s="19"/>
      <c r="C39" t="str">
        <f>IF(Table3[[#This Row],[Date]]="", "", LOOKUP(Table3[[#This Row],[Date]], 'Term Dates'!A31:A129, 'Term Dates'!B31:B129))</f>
        <v/>
      </c>
      <c r="E39" s="1"/>
      <c r="F39" s="2"/>
      <c r="G39" s="26"/>
      <c r="H39" s="3"/>
      <c r="J39" s="19"/>
      <c r="K39" t="str">
        <f>IF(Table4[[#This Row],[Date]]="", "", LOOKUP(Table4[[#This Row],[Date]], 'Term Dates'!A31:A129, 'Term Dates'!B31:B129))</f>
        <v/>
      </c>
      <c r="N39" s="24"/>
      <c r="O39" s="3"/>
      <c r="P39" s="3"/>
    </row>
    <row r="40" spans="2:16" x14ac:dyDescent="0.25">
      <c r="B40" s="19"/>
      <c r="C40" t="str">
        <f>IF(Table3[[#This Row],[Date]]="", "", LOOKUP(Table3[[#This Row],[Date]], 'Term Dates'!A32:A130, 'Term Dates'!B32:B130))</f>
        <v/>
      </c>
      <c r="E40" s="1"/>
      <c r="F40" s="2"/>
      <c r="G40" s="26"/>
      <c r="H40" s="3"/>
      <c r="J40" s="19"/>
      <c r="K40" t="str">
        <f>IF(Table4[[#This Row],[Date]]="", "", LOOKUP(Table4[[#This Row],[Date]], 'Term Dates'!A32:A130, 'Term Dates'!B32:B130))</f>
        <v/>
      </c>
      <c r="N40" s="24"/>
      <c r="O40" s="3"/>
      <c r="P40" s="3"/>
    </row>
    <row r="41" spans="2:16" x14ac:dyDescent="0.25">
      <c r="B41" s="19"/>
      <c r="C41" t="str">
        <f>IF(Table3[[#This Row],[Date]]="", "", LOOKUP(Table3[[#This Row],[Date]], 'Term Dates'!A33:A131, 'Term Dates'!B33:B131))</f>
        <v/>
      </c>
      <c r="E41" s="1"/>
      <c r="F41" s="2"/>
      <c r="G41" s="26"/>
      <c r="H41" s="3"/>
      <c r="J41" s="19"/>
      <c r="K41" t="str">
        <f>IF(Table4[[#This Row],[Date]]="", "", LOOKUP(Table4[[#This Row],[Date]], 'Term Dates'!A33:A131, 'Term Dates'!B33:B131))</f>
        <v/>
      </c>
      <c r="N41" s="24"/>
      <c r="O41" s="3"/>
      <c r="P41" s="3"/>
    </row>
    <row r="42" spans="2:16" x14ac:dyDescent="0.25">
      <c r="B42" s="19"/>
      <c r="C42" t="str">
        <f>IF(Table3[[#This Row],[Date]]="", "", LOOKUP(Table3[[#This Row],[Date]], 'Term Dates'!A34:A132, 'Term Dates'!B34:B132))</f>
        <v/>
      </c>
      <c r="E42" s="1"/>
      <c r="F42" s="2"/>
      <c r="G42" s="26"/>
      <c r="H42" s="3"/>
      <c r="J42" s="19"/>
      <c r="K42" t="str">
        <f>IF(Table4[[#This Row],[Date]]="", "", LOOKUP(Table4[[#This Row],[Date]], 'Term Dates'!A34:A132, 'Term Dates'!B34:B132))</f>
        <v/>
      </c>
      <c r="N42" s="24"/>
      <c r="O42" s="3"/>
      <c r="P42" s="3"/>
    </row>
    <row r="43" spans="2:16" x14ac:dyDescent="0.25">
      <c r="B43" s="19"/>
      <c r="C43" t="str">
        <f>IF(Table3[[#This Row],[Date]]="", "", LOOKUP(Table3[[#This Row],[Date]], 'Term Dates'!A35:A133, 'Term Dates'!B35:B133))</f>
        <v/>
      </c>
      <c r="E43" s="1"/>
      <c r="F43" s="2"/>
      <c r="G43" s="26"/>
      <c r="H43" s="3"/>
      <c r="J43" s="19"/>
      <c r="K43" t="str">
        <f>IF(Table4[[#This Row],[Date]]="", "", LOOKUP(Table4[[#This Row],[Date]], 'Term Dates'!A35:A133, 'Term Dates'!B35:B133))</f>
        <v/>
      </c>
      <c r="N43" s="24"/>
      <c r="O43" s="3"/>
      <c r="P43" s="3"/>
    </row>
    <row r="44" spans="2:16" x14ac:dyDescent="0.25">
      <c r="B44" s="19"/>
      <c r="C44" t="str">
        <f>IF(Table3[[#This Row],[Date]]="", "", LOOKUP(Table3[[#This Row],[Date]], 'Term Dates'!A36:A134, 'Term Dates'!B36:B134))</f>
        <v/>
      </c>
      <c r="E44" s="1"/>
      <c r="F44" s="2"/>
      <c r="G44" s="26"/>
      <c r="H44" s="3"/>
      <c r="J44" s="19"/>
      <c r="K44" t="str">
        <f>IF(Table4[[#This Row],[Date]]="", "", LOOKUP(Table4[[#This Row],[Date]], 'Term Dates'!A36:A134, 'Term Dates'!B36:B134))</f>
        <v/>
      </c>
      <c r="N44" s="24"/>
      <c r="O44" s="3"/>
      <c r="P44" s="3"/>
    </row>
    <row r="45" spans="2:16" x14ac:dyDescent="0.25">
      <c r="B45" s="19"/>
      <c r="C45" t="str">
        <f>IF(Table3[[#This Row],[Date]]="", "", LOOKUP(Table3[[#This Row],[Date]], 'Term Dates'!A37:A135, 'Term Dates'!B37:B135))</f>
        <v/>
      </c>
      <c r="E45" s="1"/>
      <c r="F45" s="2"/>
      <c r="G45" s="26"/>
      <c r="H45" s="3"/>
      <c r="J45" s="19"/>
      <c r="K45" t="str">
        <f>IF(Table4[[#This Row],[Date]]="", "", LOOKUP(Table4[[#This Row],[Date]], 'Term Dates'!A37:A135, 'Term Dates'!B37:B135))</f>
        <v/>
      </c>
      <c r="N45" s="24"/>
      <c r="O45" s="3"/>
      <c r="P45" s="3"/>
    </row>
    <row r="46" spans="2:16" x14ac:dyDescent="0.25">
      <c r="B46" s="19"/>
      <c r="C46" t="str">
        <f>IF(Table3[[#This Row],[Date]]="", "", LOOKUP(Table3[[#This Row],[Date]], 'Term Dates'!A38:A136, 'Term Dates'!B38:B136))</f>
        <v/>
      </c>
      <c r="E46" s="1"/>
      <c r="F46" s="2"/>
      <c r="G46" s="26"/>
      <c r="H46" s="3"/>
      <c r="J46" s="19"/>
      <c r="K46" t="str">
        <f>IF(Table4[[#This Row],[Date]]="", "", LOOKUP(Table4[[#This Row],[Date]], 'Term Dates'!A38:A136, 'Term Dates'!B38:B136))</f>
        <v/>
      </c>
      <c r="N46" s="24"/>
      <c r="O46" s="3"/>
      <c r="P46" s="3"/>
    </row>
    <row r="47" spans="2:16" x14ac:dyDescent="0.25">
      <c r="B47" s="19"/>
      <c r="C47" t="str">
        <f>IF(Table3[[#This Row],[Date]]="", "", LOOKUP(Table3[[#This Row],[Date]], 'Term Dates'!A39:A137, 'Term Dates'!B39:B137))</f>
        <v/>
      </c>
      <c r="E47" s="1"/>
      <c r="F47" s="2"/>
      <c r="G47" s="26"/>
      <c r="H47" s="3"/>
      <c r="J47" s="19"/>
      <c r="K47" t="str">
        <f>IF(Table4[[#This Row],[Date]]="", "", LOOKUP(Table4[[#This Row],[Date]], 'Term Dates'!A39:A137, 'Term Dates'!B39:B137))</f>
        <v/>
      </c>
      <c r="N47" s="24"/>
      <c r="O47" s="3"/>
      <c r="P47" s="3"/>
    </row>
    <row r="48" spans="2:16" x14ac:dyDescent="0.25">
      <c r="B48" s="19"/>
      <c r="C48" t="str">
        <f>IF(Table3[[#This Row],[Date]]="", "", LOOKUP(Table3[[#This Row],[Date]], 'Term Dates'!A40:A138, 'Term Dates'!B40:B138))</f>
        <v/>
      </c>
      <c r="E48" s="1"/>
      <c r="F48" s="2"/>
      <c r="G48" s="26"/>
      <c r="H48" s="3"/>
      <c r="J48" s="19"/>
      <c r="K48" t="str">
        <f>IF(Table4[[#This Row],[Date]]="", "", LOOKUP(Table4[[#This Row],[Date]], 'Term Dates'!A40:A138, 'Term Dates'!B40:B138))</f>
        <v/>
      </c>
      <c r="N48" s="24"/>
      <c r="O48" s="3"/>
      <c r="P48" s="3"/>
    </row>
    <row r="49" spans="2:17" x14ac:dyDescent="0.25">
      <c r="B49" s="19"/>
      <c r="C49" t="str">
        <f>IF(Table3[[#This Row],[Date]]="", "", LOOKUP(Table3[[#This Row],[Date]], 'Term Dates'!A41:A139, 'Term Dates'!B41:B139))</f>
        <v/>
      </c>
      <c r="E49" s="1"/>
      <c r="F49" s="2"/>
      <c r="G49" s="26"/>
      <c r="H49" s="3"/>
      <c r="J49" s="19"/>
      <c r="K49" t="str">
        <f>IF(Table4[[#This Row],[Date]]="", "", LOOKUP(Table4[[#This Row],[Date]], 'Term Dates'!A41:A139, 'Term Dates'!B41:B139))</f>
        <v/>
      </c>
      <c r="N49" s="24"/>
      <c r="O49" s="3"/>
      <c r="P49" s="3"/>
    </row>
    <row r="50" spans="2:17" x14ac:dyDescent="0.25">
      <c r="B50" s="19"/>
      <c r="C50" t="str">
        <f>IF(Table3[[#This Row],[Date]]="", "", LOOKUP(Table3[[#This Row],[Date]], 'Term Dates'!A42:A140, 'Term Dates'!B42:B140))</f>
        <v/>
      </c>
      <c r="E50" s="1"/>
      <c r="F50" s="2"/>
      <c r="G50" s="26"/>
      <c r="H50" s="3"/>
      <c r="J50" s="19"/>
      <c r="K50" t="str">
        <f>IF(Table4[[#This Row],[Date]]="", "", LOOKUP(Table4[[#This Row],[Date]], 'Term Dates'!A42:A140, 'Term Dates'!B42:B140))</f>
        <v/>
      </c>
      <c r="N50" s="24"/>
      <c r="O50" s="3"/>
      <c r="P50" s="3"/>
    </row>
    <row r="51" spans="2:17" x14ac:dyDescent="0.25">
      <c r="B51" s="19"/>
      <c r="C51" t="str">
        <f>IF(Table3[[#This Row],[Date]]="", "", LOOKUP(Table3[[#This Row],[Date]], 'Term Dates'!A43:A141, 'Term Dates'!B43:B141))</f>
        <v/>
      </c>
      <c r="E51" s="1"/>
      <c r="F51" s="2"/>
      <c r="G51" s="26"/>
      <c r="H51" s="3"/>
      <c r="J51" s="19"/>
      <c r="K51" t="str">
        <f>IF(Table4[[#This Row],[Date]]="", "", LOOKUP(Table4[[#This Row],[Date]], 'Term Dates'!A43:A141, 'Term Dates'!B43:B141))</f>
        <v/>
      </c>
      <c r="N51" s="24"/>
      <c r="O51" s="3"/>
      <c r="P51" s="3"/>
    </row>
    <row r="52" spans="2:17" x14ac:dyDescent="0.25">
      <c r="B52" s="19"/>
      <c r="C52" t="str">
        <f>IF(Table3[[#This Row],[Date]]="", "", LOOKUP(Table3[[#This Row],[Date]], 'Term Dates'!A44:A142, 'Term Dates'!B44:B142))</f>
        <v/>
      </c>
      <c r="E52" s="1"/>
      <c r="F52" s="2"/>
      <c r="G52" s="26"/>
      <c r="H52" s="3"/>
      <c r="J52" s="19"/>
      <c r="K52" t="str">
        <f>IF(Table4[[#This Row],[Date]]="", "", LOOKUP(Table4[[#This Row],[Date]], 'Term Dates'!A44:A142, 'Term Dates'!B44:B142))</f>
        <v/>
      </c>
      <c r="N52" s="24"/>
      <c r="O52" s="3"/>
      <c r="P52" s="3"/>
    </row>
    <row r="53" spans="2:17" x14ac:dyDescent="0.25">
      <c r="B53" s="19"/>
      <c r="C53" t="str">
        <f>IF(Table3[[#This Row],[Date]]="", "", LOOKUP(Table3[[#This Row],[Date]], 'Term Dates'!A45:A143, 'Term Dates'!B45:B143))</f>
        <v/>
      </c>
      <c r="E53" s="1"/>
      <c r="F53" s="2"/>
      <c r="G53" s="26"/>
      <c r="H53" s="3"/>
      <c r="J53" s="19"/>
      <c r="K53" t="str">
        <f>IF(Table4[[#This Row],[Date]]="", "", LOOKUP(Table4[[#This Row],[Date]], 'Term Dates'!A45:A143, 'Term Dates'!B45:B143))</f>
        <v/>
      </c>
      <c r="N53" s="24"/>
      <c r="O53" s="3"/>
      <c r="P53" s="3"/>
    </row>
    <row r="54" spans="2:17" x14ac:dyDescent="0.25">
      <c r="B54" s="19"/>
      <c r="C54" t="str">
        <f>IF(Table3[[#This Row],[Date]]="", "", LOOKUP(Table3[[#This Row],[Date]], 'Term Dates'!A46:A144, 'Term Dates'!B46:B144))</f>
        <v/>
      </c>
      <c r="E54" s="1"/>
      <c r="F54" s="2"/>
      <c r="G54" s="26"/>
      <c r="H54" s="3"/>
      <c r="J54" s="19"/>
      <c r="K54" t="str">
        <f>IF(Table4[[#This Row],[Date]]="", "", LOOKUP(Table4[[#This Row],[Date]], 'Term Dates'!A46:A144, 'Term Dates'!B46:B144))</f>
        <v/>
      </c>
      <c r="N54" s="24"/>
      <c r="O54" s="3"/>
      <c r="P54" s="3"/>
    </row>
    <row r="55" spans="2:17" x14ac:dyDescent="0.25">
      <c r="B55" s="19"/>
      <c r="C55" t="str">
        <f>IF(Table3[[#This Row],[Date]]="", "", LOOKUP(Table3[[#This Row],[Date]], 'Term Dates'!A47:A145, 'Term Dates'!B47:B145))</f>
        <v/>
      </c>
      <c r="E55" s="1"/>
      <c r="F55" s="2"/>
      <c r="G55" s="26"/>
      <c r="H55" s="3"/>
      <c r="J55" s="19"/>
      <c r="K55" t="str">
        <f>IF(Table4[[#This Row],[Date]]="", "", LOOKUP(Table4[[#This Row],[Date]], 'Term Dates'!A47:A145, 'Term Dates'!B47:B145))</f>
        <v/>
      </c>
      <c r="N55" s="24"/>
      <c r="O55" s="3"/>
      <c r="P55" s="3"/>
    </row>
    <row r="56" spans="2:17" x14ac:dyDescent="0.25">
      <c r="B56" s="19"/>
      <c r="C56" t="str">
        <f>IF(Table3[[#This Row],[Date]]="", "", LOOKUP(Table3[[#This Row],[Date]], 'Term Dates'!A48:A146, 'Term Dates'!B48:B146))</f>
        <v/>
      </c>
      <c r="E56" s="1"/>
      <c r="F56" s="2"/>
      <c r="G56" s="26"/>
      <c r="H56" s="3"/>
      <c r="J56" s="19"/>
      <c r="K56" t="str">
        <f>IF(Table4[[#This Row],[Date]]="", "", LOOKUP(Table4[[#This Row],[Date]], 'Term Dates'!A48:A146, 'Term Dates'!B48:B146))</f>
        <v/>
      </c>
      <c r="N56" s="24"/>
      <c r="O56" s="3"/>
      <c r="P56" s="3"/>
    </row>
    <row r="57" spans="2:17" ht="15.75" x14ac:dyDescent="0.25">
      <c r="B57" s="40"/>
      <c r="C57" t="str">
        <f>IF(Table3[[#This Row],[Date]]="", "", LOOKUP(Table3[[#This Row],[Date]], 'Term Dates'!A49:A147, 'Term Dates'!B49:B147))</f>
        <v/>
      </c>
      <c r="D57" s="4"/>
      <c r="E57" s="5"/>
      <c r="F57" s="6"/>
      <c r="G57" s="26"/>
      <c r="H57" s="7"/>
      <c r="J57" s="19"/>
      <c r="K57" t="str">
        <f>IF(Table4[[#This Row],[Date]]="", "", LOOKUP(Table4[[#This Row],[Date]], 'Term Dates'!A49:A147, 'Term Dates'!B49:B147))</f>
        <v/>
      </c>
      <c r="L57" s="4"/>
      <c r="M57" s="4"/>
      <c r="N57" s="25"/>
      <c r="O57" s="7"/>
      <c r="P57" s="7"/>
    </row>
    <row r="58" spans="2:17" ht="15" customHeight="1" x14ac:dyDescent="0.25">
      <c r="B58" s="19"/>
      <c r="C58" t="str">
        <f>IF(Table3[[#This Row],[Date]]="", "", LOOKUP(Table3[[#This Row],[Date]], 'Term Dates'!A50:A148, 'Term Dates'!B50:B148))</f>
        <v/>
      </c>
      <c r="G58" s="26"/>
      <c r="H58" s="3"/>
      <c r="K58" t="str">
        <f>IF(Table4[[#This Row],[Date]]="", "", LOOKUP(Table4[[#This Row],[Date]], 'Term Dates'!A50:A148, 'Term Dates'!B50:B148))</f>
        <v/>
      </c>
      <c r="N58" s="26"/>
      <c r="O58" s="3"/>
      <c r="P58" t="s">
        <v>27</v>
      </c>
      <c r="Q58" s="23" t="s">
        <v>28</v>
      </c>
    </row>
    <row r="59" spans="2:17" x14ac:dyDescent="0.25">
      <c r="E59" s="1"/>
      <c r="F59" s="8"/>
      <c r="G59" s="9">
        <f>SUBTOTAL(109,Table3[Cost])</f>
        <v>0</v>
      </c>
      <c r="J59" t="s">
        <v>16</v>
      </c>
      <c r="N59" s="27">
        <f>SUBTOTAL(109,Table4[Amount])</f>
        <v>0</v>
      </c>
    </row>
    <row r="60" spans="2:17" x14ac:dyDescent="0.25">
      <c r="H60" s="23"/>
      <c r="J60" s="19"/>
      <c r="N60" s="26"/>
      <c r="O60" s="3"/>
    </row>
    <row r="61" spans="2:17" x14ac:dyDescent="0.25">
      <c r="H61" s="23"/>
      <c r="N61" s="26"/>
      <c r="O61" s="3"/>
    </row>
    <row r="62" spans="2:17" x14ac:dyDescent="0.25">
      <c r="H62" s="23"/>
      <c r="N62" s="26"/>
      <c r="O62" s="3"/>
    </row>
    <row r="63" spans="2:17" x14ac:dyDescent="0.25">
      <c r="H63" s="23"/>
    </row>
    <row r="64" spans="2:17" x14ac:dyDescent="0.25">
      <c r="H64" s="23"/>
    </row>
    <row r="65" spans="8:8" x14ac:dyDescent="0.25">
      <c r="H65" s="23"/>
    </row>
    <row r="66" spans="8:8" x14ac:dyDescent="0.25">
      <c r="H66" s="23"/>
    </row>
  </sheetData>
  <mergeCells count="4">
    <mergeCell ref="J6:O6"/>
    <mergeCell ref="B3:O3"/>
    <mergeCell ref="B5:O5"/>
    <mergeCell ref="B6:H6"/>
  </mergeCells>
  <dataValidations count="2">
    <dataValidation type="list" allowBlank="1" showInputMessage="1" showErrorMessage="1" sqref="H10:H58" xr:uid="{7466126B-F857-4643-9F1B-4A6E80111CBB}">
      <formula1>"Food/Non-Alcoholic Drinks, Equipment, Booking/Venue Hire, Merchandise, Administrative Costs, Alcohol, Other"</formula1>
    </dataValidation>
    <dataValidation type="list" allowBlank="1" showInputMessage="1" showErrorMessage="1" sqref="O60:O62 O10:O58" xr:uid="{DDCF4E1F-D4AF-4B95-8C39-46975BF2F654}">
      <formula1>"Sales, Merchandise, Arc Grants, Membership fees, Sponsorship, Other"</formula1>
    </dataValidation>
  </dataValidations>
  <pageMargins left="0.7" right="0.7" top="0.75" bottom="0.75" header="0.3" footer="0.3"/>
  <drawing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57CF5-2948-4B7D-AA65-0CFF4824B50E}">
  <dimension ref="A1:B79"/>
  <sheetViews>
    <sheetView topLeftCell="A74" workbookViewId="0">
      <selection activeCell="B80" sqref="B80"/>
    </sheetView>
  </sheetViews>
  <sheetFormatPr defaultRowHeight="15" x14ac:dyDescent="0.25"/>
  <cols>
    <col min="1" max="1" width="15.5703125" bestFit="1" customWidth="1"/>
    <col min="2" max="2" width="14.140625" customWidth="1"/>
    <col min="3" max="3" width="10.7109375" bestFit="1" customWidth="1"/>
  </cols>
  <sheetData>
    <row r="1" spans="1:2" ht="30" x14ac:dyDescent="0.25">
      <c r="A1" s="59" t="s">
        <v>66</v>
      </c>
      <c r="B1" s="59" t="s">
        <v>65</v>
      </c>
    </row>
    <row r="2" spans="1:2" ht="30" x14ac:dyDescent="0.25">
      <c r="A2" s="60">
        <v>45698</v>
      </c>
      <c r="B2" s="61" t="s">
        <v>32</v>
      </c>
    </row>
    <row r="3" spans="1:2" ht="30" x14ac:dyDescent="0.25">
      <c r="A3" s="60">
        <v>45705</v>
      </c>
      <c r="B3" s="61" t="s">
        <v>77</v>
      </c>
    </row>
    <row r="4" spans="1:2" ht="30" x14ac:dyDescent="0.25">
      <c r="A4" s="60">
        <v>45712</v>
      </c>
      <c r="B4" s="61" t="s">
        <v>33</v>
      </c>
    </row>
    <row r="5" spans="1:2" ht="30" x14ac:dyDescent="0.25">
      <c r="A5" s="60">
        <v>45719</v>
      </c>
      <c r="B5" s="61" t="s">
        <v>34</v>
      </c>
    </row>
    <row r="6" spans="1:2" ht="30" x14ac:dyDescent="0.25">
      <c r="A6" s="60">
        <v>45726</v>
      </c>
      <c r="B6" s="61" t="s">
        <v>35</v>
      </c>
    </row>
    <row r="7" spans="1:2" ht="30" x14ac:dyDescent="0.25">
      <c r="A7" s="60">
        <v>45733</v>
      </c>
      <c r="B7" s="61" t="s">
        <v>36</v>
      </c>
    </row>
    <row r="8" spans="1:2" ht="30" x14ac:dyDescent="0.25">
      <c r="A8" s="60">
        <v>45740</v>
      </c>
      <c r="B8" s="61" t="s">
        <v>37</v>
      </c>
    </row>
    <row r="9" spans="1:2" ht="30" x14ac:dyDescent="0.25">
      <c r="A9" s="60">
        <v>45747</v>
      </c>
      <c r="B9" s="61" t="s">
        <v>38</v>
      </c>
    </row>
    <row r="10" spans="1:2" ht="30" x14ac:dyDescent="0.25">
      <c r="A10" s="60">
        <v>45754</v>
      </c>
      <c r="B10" s="61" t="s">
        <v>39</v>
      </c>
    </row>
    <row r="11" spans="1:2" ht="30" x14ac:dyDescent="0.25">
      <c r="A11" s="60">
        <v>45761</v>
      </c>
      <c r="B11" s="61" t="s">
        <v>40</v>
      </c>
    </row>
    <row r="12" spans="1:2" ht="30" x14ac:dyDescent="0.25">
      <c r="A12" s="60">
        <v>45768</v>
      </c>
      <c r="B12" s="61" t="s">
        <v>41</v>
      </c>
    </row>
    <row r="13" spans="1:2" ht="60" x14ac:dyDescent="0.25">
      <c r="A13" s="60">
        <v>45775</v>
      </c>
      <c r="B13" s="61" t="s">
        <v>42</v>
      </c>
    </row>
    <row r="14" spans="1:2" ht="30" x14ac:dyDescent="0.25">
      <c r="A14" s="60">
        <v>45796</v>
      </c>
      <c r="B14" s="61" t="s">
        <v>68</v>
      </c>
    </row>
    <row r="15" spans="1:2" ht="30" x14ac:dyDescent="0.25">
      <c r="A15" s="60">
        <v>45803</v>
      </c>
      <c r="B15" s="61" t="s">
        <v>43</v>
      </c>
    </row>
    <row r="16" spans="1:2" ht="30" x14ac:dyDescent="0.25">
      <c r="A16" s="60">
        <v>45810</v>
      </c>
      <c r="B16" s="61" t="s">
        <v>78</v>
      </c>
    </row>
    <row r="17" spans="1:2" ht="30" x14ac:dyDescent="0.25">
      <c r="A17" s="60">
        <v>45817</v>
      </c>
      <c r="B17" s="61" t="s">
        <v>44</v>
      </c>
    </row>
    <row r="18" spans="1:2" ht="30" x14ac:dyDescent="0.25">
      <c r="A18" s="60">
        <v>45824</v>
      </c>
      <c r="B18" s="61" t="s">
        <v>45</v>
      </c>
    </row>
    <row r="19" spans="1:2" ht="30" x14ac:dyDescent="0.25">
      <c r="A19" s="60">
        <v>45831</v>
      </c>
      <c r="B19" s="61" t="s">
        <v>46</v>
      </c>
    </row>
    <row r="20" spans="1:2" ht="30" x14ac:dyDescent="0.25">
      <c r="A20" s="60">
        <v>45838</v>
      </c>
      <c r="B20" s="61" t="s">
        <v>47</v>
      </c>
    </row>
    <row r="21" spans="1:2" ht="30" x14ac:dyDescent="0.25">
      <c r="A21" s="60">
        <v>45845</v>
      </c>
      <c r="B21" s="61" t="s">
        <v>48</v>
      </c>
    </row>
    <row r="22" spans="1:2" ht="30" x14ac:dyDescent="0.25">
      <c r="A22" s="60">
        <v>45852</v>
      </c>
      <c r="B22" s="61" t="s">
        <v>49</v>
      </c>
    </row>
    <row r="23" spans="1:2" ht="30" x14ac:dyDescent="0.25">
      <c r="A23" s="60">
        <v>45859</v>
      </c>
      <c r="B23" s="61" t="s">
        <v>50</v>
      </c>
    </row>
    <row r="24" spans="1:2" ht="30" x14ac:dyDescent="0.25">
      <c r="A24" s="60">
        <v>45866</v>
      </c>
      <c r="B24" s="61" t="s">
        <v>51</v>
      </c>
    </row>
    <row r="25" spans="1:2" ht="30" x14ac:dyDescent="0.25">
      <c r="A25" s="60">
        <v>45873</v>
      </c>
      <c r="B25" s="61" t="s">
        <v>52</v>
      </c>
    </row>
    <row r="26" spans="1:2" ht="60" x14ac:dyDescent="0.25">
      <c r="A26" s="60">
        <v>45880</v>
      </c>
      <c r="B26" s="61" t="s">
        <v>63</v>
      </c>
    </row>
    <row r="27" spans="1:2" ht="30" x14ac:dyDescent="0.25">
      <c r="A27" s="60">
        <v>45901</v>
      </c>
      <c r="B27" s="61" t="s">
        <v>69</v>
      </c>
    </row>
    <row r="28" spans="1:2" ht="30" x14ac:dyDescent="0.25">
      <c r="A28" s="60">
        <v>45908</v>
      </c>
      <c r="B28" s="61" t="s">
        <v>62</v>
      </c>
    </row>
    <row r="29" spans="1:2" ht="30" x14ac:dyDescent="0.25">
      <c r="A29" s="60">
        <v>45915</v>
      </c>
      <c r="B29" s="61" t="s">
        <v>79</v>
      </c>
    </row>
    <row r="30" spans="1:2" ht="30" x14ac:dyDescent="0.25">
      <c r="A30" s="60">
        <v>45922</v>
      </c>
      <c r="B30" s="61" t="s">
        <v>53</v>
      </c>
    </row>
    <row r="31" spans="1:2" ht="30" x14ac:dyDescent="0.25">
      <c r="A31" s="60">
        <v>45929</v>
      </c>
      <c r="B31" s="61" t="s">
        <v>54</v>
      </c>
    </row>
    <row r="32" spans="1:2" ht="30" x14ac:dyDescent="0.25">
      <c r="A32" s="60">
        <v>45936</v>
      </c>
      <c r="B32" s="61" t="s">
        <v>55</v>
      </c>
    </row>
    <row r="33" spans="1:2" ht="30" x14ac:dyDescent="0.25">
      <c r="A33" s="60">
        <v>45943</v>
      </c>
      <c r="B33" s="61" t="s">
        <v>56</v>
      </c>
    </row>
    <row r="34" spans="1:2" ht="30" x14ac:dyDescent="0.25">
      <c r="A34" s="60">
        <v>45950</v>
      </c>
      <c r="B34" s="61" t="s">
        <v>57</v>
      </c>
    </row>
    <row r="35" spans="1:2" ht="30" x14ac:dyDescent="0.25">
      <c r="A35" s="60">
        <v>45957</v>
      </c>
      <c r="B35" s="61" t="s">
        <v>58</v>
      </c>
    </row>
    <row r="36" spans="1:2" ht="30" x14ac:dyDescent="0.25">
      <c r="A36" s="60">
        <v>45964</v>
      </c>
      <c r="B36" s="61" t="s">
        <v>59</v>
      </c>
    </row>
    <row r="37" spans="1:2" ht="30" x14ac:dyDescent="0.25">
      <c r="A37" s="60">
        <v>45971</v>
      </c>
      <c r="B37" s="61" t="s">
        <v>60</v>
      </c>
    </row>
    <row r="38" spans="1:2" ht="30" x14ac:dyDescent="0.25">
      <c r="A38" s="60">
        <v>45978</v>
      </c>
      <c r="B38" s="61" t="s">
        <v>61</v>
      </c>
    </row>
    <row r="39" spans="1:2" ht="60" x14ac:dyDescent="0.25">
      <c r="A39" s="60">
        <v>45985</v>
      </c>
      <c r="B39" s="61" t="s">
        <v>64</v>
      </c>
    </row>
    <row r="40" spans="1:2" ht="30" x14ac:dyDescent="0.25">
      <c r="A40" s="60">
        <v>46006</v>
      </c>
      <c r="B40" s="61" t="s">
        <v>67</v>
      </c>
    </row>
    <row r="41" spans="1:2" ht="30" x14ac:dyDescent="0.25">
      <c r="A41" s="60">
        <v>46062</v>
      </c>
      <c r="B41" s="61" t="s">
        <v>32</v>
      </c>
    </row>
    <row r="42" spans="1:2" ht="30" x14ac:dyDescent="0.25">
      <c r="A42" s="60">
        <v>46069</v>
      </c>
      <c r="B42" s="61" t="s">
        <v>77</v>
      </c>
    </row>
    <row r="43" spans="1:2" ht="30" x14ac:dyDescent="0.25">
      <c r="A43" s="60">
        <v>46076</v>
      </c>
      <c r="B43" s="61" t="s">
        <v>33</v>
      </c>
    </row>
    <row r="44" spans="1:2" ht="30" x14ac:dyDescent="0.25">
      <c r="A44" s="60">
        <v>46083</v>
      </c>
      <c r="B44" s="61" t="s">
        <v>34</v>
      </c>
    </row>
    <row r="45" spans="1:2" ht="30" x14ac:dyDescent="0.25">
      <c r="A45" s="60">
        <v>46090</v>
      </c>
      <c r="B45" s="61" t="s">
        <v>35</v>
      </c>
    </row>
    <row r="46" spans="1:2" ht="30" x14ac:dyDescent="0.25">
      <c r="A46" s="60">
        <v>46097</v>
      </c>
      <c r="B46" s="61" t="s">
        <v>36</v>
      </c>
    </row>
    <row r="47" spans="1:2" ht="30" x14ac:dyDescent="0.25">
      <c r="A47" s="60">
        <v>46104</v>
      </c>
      <c r="B47" s="61" t="s">
        <v>37</v>
      </c>
    </row>
    <row r="48" spans="1:2" ht="30" x14ac:dyDescent="0.25">
      <c r="A48" s="60">
        <v>46111</v>
      </c>
      <c r="B48" s="61" t="s">
        <v>38</v>
      </c>
    </row>
    <row r="49" spans="1:2" ht="30" x14ac:dyDescent="0.25">
      <c r="A49" s="60">
        <v>46118</v>
      </c>
      <c r="B49" s="61" t="s">
        <v>39</v>
      </c>
    </row>
    <row r="50" spans="1:2" ht="30" x14ac:dyDescent="0.25">
      <c r="A50" s="60">
        <v>46125</v>
      </c>
      <c r="B50" s="61" t="s">
        <v>40</v>
      </c>
    </row>
    <row r="51" spans="1:2" ht="30" x14ac:dyDescent="0.25">
      <c r="A51" s="60">
        <v>46132</v>
      </c>
      <c r="B51" s="61" t="s">
        <v>41</v>
      </c>
    </row>
    <row r="52" spans="1:2" ht="60" x14ac:dyDescent="0.25">
      <c r="A52" s="60">
        <v>46139</v>
      </c>
      <c r="B52" s="61" t="s">
        <v>42</v>
      </c>
    </row>
    <row r="53" spans="1:2" ht="30" x14ac:dyDescent="0.25">
      <c r="A53" s="60">
        <v>46160</v>
      </c>
      <c r="B53" s="61" t="s">
        <v>68</v>
      </c>
    </row>
    <row r="54" spans="1:2" ht="30" x14ac:dyDescent="0.25">
      <c r="A54" s="60">
        <v>46167</v>
      </c>
      <c r="B54" s="61" t="s">
        <v>43</v>
      </c>
    </row>
    <row r="55" spans="1:2" ht="30" x14ac:dyDescent="0.25">
      <c r="A55" s="60">
        <v>46174</v>
      </c>
      <c r="B55" s="61" t="s">
        <v>78</v>
      </c>
    </row>
    <row r="56" spans="1:2" ht="30" x14ac:dyDescent="0.25">
      <c r="A56" s="60">
        <v>46181</v>
      </c>
      <c r="B56" s="61" t="s">
        <v>44</v>
      </c>
    </row>
    <row r="57" spans="1:2" ht="30" x14ac:dyDescent="0.25">
      <c r="A57" s="60">
        <v>46188</v>
      </c>
      <c r="B57" s="61" t="s">
        <v>45</v>
      </c>
    </row>
    <row r="58" spans="1:2" ht="30" x14ac:dyDescent="0.25">
      <c r="A58" s="60">
        <v>46195</v>
      </c>
      <c r="B58" s="61" t="s">
        <v>46</v>
      </c>
    </row>
    <row r="59" spans="1:2" ht="30" x14ac:dyDescent="0.25">
      <c r="A59" s="60">
        <v>46202</v>
      </c>
      <c r="B59" s="61" t="s">
        <v>47</v>
      </c>
    </row>
    <row r="60" spans="1:2" ht="30" x14ac:dyDescent="0.25">
      <c r="A60" s="60">
        <v>46209</v>
      </c>
      <c r="B60" s="61" t="s">
        <v>48</v>
      </c>
    </row>
    <row r="61" spans="1:2" ht="30" x14ac:dyDescent="0.25">
      <c r="A61" s="60">
        <v>46216</v>
      </c>
      <c r="B61" s="61" t="s">
        <v>49</v>
      </c>
    </row>
    <row r="62" spans="1:2" ht="30" x14ac:dyDescent="0.25">
      <c r="A62" s="60">
        <v>46223</v>
      </c>
      <c r="B62" s="61" t="s">
        <v>50</v>
      </c>
    </row>
    <row r="63" spans="1:2" ht="30" x14ac:dyDescent="0.25">
      <c r="A63" s="60">
        <v>46230</v>
      </c>
      <c r="B63" s="61" t="s">
        <v>51</v>
      </c>
    </row>
    <row r="64" spans="1:2" ht="30" x14ac:dyDescent="0.25">
      <c r="A64" s="60">
        <v>46237</v>
      </c>
      <c r="B64" s="61" t="s">
        <v>52</v>
      </c>
    </row>
    <row r="65" spans="1:2" ht="60" x14ac:dyDescent="0.25">
      <c r="A65" s="60">
        <v>46244</v>
      </c>
      <c r="B65" s="61" t="s">
        <v>63</v>
      </c>
    </row>
    <row r="66" spans="1:2" ht="30" x14ac:dyDescent="0.25">
      <c r="A66" s="60">
        <v>46265</v>
      </c>
      <c r="B66" s="61" t="s">
        <v>69</v>
      </c>
    </row>
    <row r="67" spans="1:2" ht="30" x14ac:dyDescent="0.25">
      <c r="A67" s="60">
        <v>46272</v>
      </c>
      <c r="B67" s="61" t="s">
        <v>62</v>
      </c>
    </row>
    <row r="68" spans="1:2" ht="30" x14ac:dyDescent="0.25">
      <c r="A68" s="60">
        <v>46279</v>
      </c>
      <c r="B68" s="61" t="s">
        <v>79</v>
      </c>
    </row>
    <row r="69" spans="1:2" ht="30" x14ac:dyDescent="0.25">
      <c r="A69" s="60">
        <v>46286</v>
      </c>
      <c r="B69" s="61" t="s">
        <v>53</v>
      </c>
    </row>
    <row r="70" spans="1:2" ht="30" x14ac:dyDescent="0.25">
      <c r="A70" s="60">
        <v>46293</v>
      </c>
      <c r="B70" s="61" t="s">
        <v>54</v>
      </c>
    </row>
    <row r="71" spans="1:2" ht="30" x14ac:dyDescent="0.25">
      <c r="A71" s="60">
        <v>46300</v>
      </c>
      <c r="B71" s="61" t="s">
        <v>55</v>
      </c>
    </row>
    <row r="72" spans="1:2" ht="30" x14ac:dyDescent="0.25">
      <c r="A72" s="60">
        <v>46307</v>
      </c>
      <c r="B72" s="61" t="s">
        <v>56</v>
      </c>
    </row>
    <row r="73" spans="1:2" ht="30" x14ac:dyDescent="0.25">
      <c r="A73" s="60">
        <v>46314</v>
      </c>
      <c r="B73" s="61" t="s">
        <v>57</v>
      </c>
    </row>
    <row r="74" spans="1:2" ht="30" x14ac:dyDescent="0.25">
      <c r="A74" s="60">
        <v>46321</v>
      </c>
      <c r="B74" s="61" t="s">
        <v>58</v>
      </c>
    </row>
    <row r="75" spans="1:2" ht="30" x14ac:dyDescent="0.25">
      <c r="A75" s="60">
        <v>46328</v>
      </c>
      <c r="B75" s="61" t="s">
        <v>59</v>
      </c>
    </row>
    <row r="76" spans="1:2" ht="30" x14ac:dyDescent="0.25">
      <c r="A76" s="60">
        <v>46335</v>
      </c>
      <c r="B76" s="61" t="s">
        <v>60</v>
      </c>
    </row>
    <row r="77" spans="1:2" ht="30" x14ac:dyDescent="0.25">
      <c r="A77" s="60">
        <v>46342</v>
      </c>
      <c r="B77" s="61" t="s">
        <v>61</v>
      </c>
    </row>
    <row r="78" spans="1:2" ht="60" x14ac:dyDescent="0.25">
      <c r="A78" s="60">
        <v>46349</v>
      </c>
      <c r="B78" s="61" t="s">
        <v>64</v>
      </c>
    </row>
    <row r="79" spans="1:2" ht="30" x14ac:dyDescent="0.25">
      <c r="A79" s="60">
        <v>46370</v>
      </c>
      <c r="B79" s="61" t="s">
        <v>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93a4e8-9ce7-481a-9338-28c13e23398f">
      <Terms xmlns="http://schemas.microsoft.com/office/infopath/2007/PartnerControls"/>
    </lcf76f155ced4ddcb4097134ff3c332f>
    <Comment xmlns="6993a4e8-9ce7-481a-9338-28c13e23398f" xsi:nil="true"/>
    <Availabilites_x0020_ xmlns="6993a4e8-9ce7-481a-9338-28c13e23398f" xsi:nil="true"/>
    <TaxCatchAll xmlns="56192cfa-a763-4d7a-9154-9ed477709d1a" xsi:nil="true"/>
    <_dlc_DocId xmlns="56192cfa-a763-4d7a-9154-9ed477709d1a">ARCDOCID-2143552658-497218</_dlc_DocId>
    <_dlc_DocIdUrl xmlns="56192cfa-a763-4d7a-9154-9ed477709d1a">
      <Url>https://arcunsw.sharepoint.com/clubsVolunteering/_layouts/15/DocIdRedir.aspx?ID=ARCDOCID-2143552658-497218</Url>
      <Description>ARCDOCID-2143552658-497218</Description>
    </_dlc_DocIdUrl>
    <DateTime xmlns="6993a4e8-9ce7-481a-9338-28c13e23398f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8B77111BD2F4B966431527564CA17" ma:contentTypeVersion="10" ma:contentTypeDescription="Create a new document." ma:contentTypeScope="" ma:versionID="7edfa5e7d43ee39101bfdf44fe7a71fe">
  <xsd:schema xmlns:xsd="http://www.w3.org/2001/XMLSchema" xmlns:xs="http://www.w3.org/2001/XMLSchema" xmlns:p="http://schemas.microsoft.com/office/2006/metadata/properties" xmlns:ns2="56192cfa-a763-4d7a-9154-9ed477709d1a" xmlns:ns3="6993a4e8-9ce7-481a-9338-28c13e23398f" targetNamespace="http://schemas.microsoft.com/office/2006/metadata/properties" ma:root="true" ma:fieldsID="5599609996e23de95bb184da27a12407" ns2:_="" ns3:_="">
    <xsd:import namespace="56192cfa-a763-4d7a-9154-9ed477709d1a"/>
    <xsd:import namespace="6993a4e8-9ce7-481a-9338-28c13e23398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Availabilites_x0020_" minOccurs="0"/>
                <xsd:element ref="ns3:Comment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DateTime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192cfa-a763-4d7a-9154-9ed477709d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6" nillable="true" ma:displayName="Taxonomy Catch All Column" ma:hidden="true" ma:list="{89d70831-6c79-4ccd-aaec-796f1c98fefe}" ma:internalName="TaxCatchAll" ma:showField="CatchAllData" ma:web="56192cfa-a763-4d7a-9154-9ed477709d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93a4e8-9ce7-481a-9338-28c13e2339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Availabilites_x0020_" ma:index="18" nillable="true" ma:displayName="Availabilites " ma:format="Dropdown" ma:internalName="Availabilites_x0020_">
      <xsd:simpleType>
        <xsd:restriction base="dms:Text">
          <xsd:maxLength value="255"/>
        </xsd:restriction>
      </xsd:simpleType>
    </xsd:element>
    <xsd:element name="Comment" ma:index="19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36618e11-47bf-4830-b882-1d9158b42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Time" ma:index="31" nillable="true" ma:displayName="Date &amp; Time" ma:format="DateTime" ma:internalName="DateTime">
      <xsd:simpleType>
        <xsd:restriction base="dms:DateTime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11B57C-56C1-4DBA-BD34-EDE8679F976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AF3A5C0-0C20-4C67-A316-A81C99C75C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818D49-FB84-442C-A084-30C874130DDA}">
  <ds:schemaRefs>
    <ds:schemaRef ds:uri="http://schemas.microsoft.com/office/2006/metadata/properties"/>
    <ds:schemaRef ds:uri="http://schemas.microsoft.com/office/infopath/2007/PartnerControls"/>
    <ds:schemaRef ds:uri="6993a4e8-9ce7-481a-9338-28c13e23398f"/>
    <ds:schemaRef ds:uri="56192cfa-a763-4d7a-9154-9ed477709d1a"/>
  </ds:schemaRefs>
</ds:datastoreItem>
</file>

<file path=customXml/itemProps4.xml><?xml version="1.0" encoding="utf-8"?>
<ds:datastoreItem xmlns:ds="http://schemas.openxmlformats.org/officeDocument/2006/customXml" ds:itemID="{B4B58E4F-C179-4D11-BD3B-113EC0F0A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192cfa-a763-4d7a-9154-9ed477709d1a"/>
    <ds:schemaRef ds:uri="6993a4e8-9ce7-481a-9338-28c13e2339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d57b894-d533-429c-9890-5018d76e737b}" enabled="1" method="Standard" siteId="{c02d034e-8da3-48f3-bd2c-6e3de038dd2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Introduction</vt:lpstr>
      <vt:lpstr>Income &amp; Expenditure</vt:lpstr>
      <vt:lpstr>General Ledger T3 2025-T3 2026</vt:lpstr>
      <vt:lpstr>Term Dates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Adele Gemmell</dc:creator>
  <cp:keywords/>
  <dc:description/>
  <cp:lastModifiedBy>Jamie Chambers</cp:lastModifiedBy>
  <cp:revision/>
  <dcterms:created xsi:type="dcterms:W3CDTF">2023-09-07T23:16:25Z</dcterms:created>
  <dcterms:modified xsi:type="dcterms:W3CDTF">2026-07-29T04:29:12Z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0x01010029E8B77111BD2F4B966431527564CA17</vt:lpwstr>
  </property>
  <property fmtid="{D5CDD505-2E9C-101B-9397-08002B2CF9AE}" pid="3" name="_dlc_DocIdItemGuid">
    <vt:lpwstr>d5ed8ec9-5205-4414-89e5-f966e1cd373c</vt:lpwstr>
  </property>
  <property fmtid="{D5CDD505-2E9C-101B-9397-08002B2CF9AE}" pid="4" name="MediaServiceImageTags">
    <vt:lpwstr/>
  </property>
</Properties>
</file>